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24226"/>
  <mc:AlternateContent xmlns:mc="http://schemas.openxmlformats.org/markup-compatibility/2006">
    <mc:Choice Requires="x15">
      <x15ac:absPath xmlns:x15ac="http://schemas.microsoft.com/office/spreadsheetml/2010/11/ac" url="https://chpschools-my.sharepoint.com/personal/ekrautscheid_chps_net/Documents/Criteria/Workbooks/Hawaii/"/>
    </mc:Choice>
  </mc:AlternateContent>
  <bookViews>
    <workbookView xWindow="0" yWindow="0" windowWidth="20490" windowHeight="7620" tabRatio="770"/>
  </bookViews>
  <sheets>
    <sheet name="Project Summary" sheetId="29" r:id="rId1"/>
    <sheet name="Annotated Scorecard 24x36" sheetId="2" r:id="rId2"/>
    <sheet name="II Design" sheetId="3" r:id="rId3"/>
    <sheet name="II Construction" sheetId="4" r:id="rId4"/>
    <sheet name="EQ Design" sheetId="5" r:id="rId5"/>
    <sheet name="EQ Construction" sheetId="8" r:id="rId6"/>
    <sheet name="EE Design" sheetId="9" r:id="rId7"/>
    <sheet name="EE Construction" sheetId="10" r:id="rId8"/>
    <sheet name="WE Design" sheetId="11" r:id="rId9"/>
    <sheet name="WE Construction" sheetId="13" r:id="rId10"/>
    <sheet name="SS Design" sheetId="14" r:id="rId11"/>
    <sheet name="SS Construction" sheetId="20" r:id="rId12"/>
    <sheet name="MW Design" sheetId="21" r:id="rId13"/>
    <sheet name="MW Construction" sheetId="24" r:id="rId14"/>
    <sheet name="OM Design" sheetId="25" r:id="rId15"/>
    <sheet name="OM Construction" sheetId="26" r:id="rId16"/>
    <sheet name="EQ.P5_C1- View Windows" sheetId="6" r:id="rId17"/>
    <sheet name="EQ.C2 - Daylighting" sheetId="7" r:id="rId18"/>
    <sheet name="WE.P2_C1 - H2O &amp; WE.C2 - Sewage" sheetId="12" r:id="rId19"/>
    <sheet name="SS.C3.1 - Central Location" sheetId="15" r:id="rId20"/>
    <sheet name="SS.C5 - Reduce Bldg Footprint" sheetId="16" r:id="rId21"/>
    <sheet name="SS.C6 - Human Powered Trans" sheetId="17" r:id="rId22"/>
    <sheet name="SS.C7.1 - Parking" sheetId="18" r:id="rId23"/>
    <sheet name="SS.C8.1 - PostConstr Stormwater" sheetId="19" r:id="rId24"/>
    <sheet name="Materials Plan Sheet" sheetId="22" r:id="rId25"/>
    <sheet name="MW.C8 &amp; .C9 - Reuse" sheetId="23" r:id="rId26"/>
    <sheet name="References" sheetId="28" state="hidden" r:id="rId27"/>
  </sheets>
  <externalReferences>
    <externalReference r:id="rId28"/>
    <externalReference r:id="rId29"/>
  </externalReferences>
  <definedNames>
    <definedName name="_xlnm._FilterDatabase" localSheetId="0" hidden="1">'Project Summary'!$L$10:$L$14</definedName>
    <definedName name="ACT">"Acoustical Ceiling Tile"</definedName>
    <definedName name="AS">"Adhesives &amp; Sealants"</definedName>
    <definedName name="CD">"Casework/Doors"</definedName>
    <definedName name="CWA">"Composite Wood and Agrifiber"</definedName>
    <definedName name="CWS">"Ceiling and Wall Systems"</definedName>
    <definedName name="Division1" localSheetId="26">References!#REF!</definedName>
    <definedName name="Division10" localSheetId="26">References!#REF!</definedName>
    <definedName name="Division11" localSheetId="26">References!#REF!</definedName>
    <definedName name="Division12" localSheetId="26">References!#REF!</definedName>
    <definedName name="Division13" localSheetId="26">References!#REF!</definedName>
    <definedName name="Division14" localSheetId="26">References!#REF!</definedName>
    <definedName name="Division15" localSheetId="26">References!#REF!</definedName>
    <definedName name="Division16" localSheetId="26">References!#REF!</definedName>
    <definedName name="Division2" localSheetId="26">References!#REF!</definedName>
    <definedName name="Division3" localSheetId="26">References!#REF!</definedName>
    <definedName name="Division4" localSheetId="26">References!#REF!</definedName>
    <definedName name="Division5" localSheetId="26">References!#REF!</definedName>
    <definedName name="Division6" localSheetId="26">References!#REF!</definedName>
    <definedName name="Division7" localSheetId="26">References!#REF!</definedName>
    <definedName name="Division8" localSheetId="26">References!#REF!</definedName>
    <definedName name="Division9" localSheetId="26">References!#REF!</definedName>
    <definedName name="FDHPD">"Full Disclosure HPD"</definedName>
    <definedName name="FF">"Furniture and Furnishings"</definedName>
    <definedName name="FS">"Flooring Systems"</definedName>
    <definedName name="PC">"Paints &amp; Coatings"</definedName>
    <definedName name="_xlnm.Print_Area" localSheetId="1">'Annotated Scorecard 24x36'!$A$1:$Q$62</definedName>
    <definedName name="_xlnm.Print_Area" localSheetId="0">'Project Summary'!$B$1:$K$48</definedName>
    <definedName name="SEPD">"Standard EPD"</definedName>
    <definedName name="SHPD">"Standard HPD"</definedName>
    <definedName name="total_materials_cost" localSheetId="0">#REF!</definedName>
    <definedName name="total_materials_cost">#REF!</definedName>
    <definedName name="total_materials_cost2">'[2]MC3 (2)'!$C$19</definedName>
    <definedName name="WC">"Wall Covering"</definedName>
    <definedName name="WF">"Wall Finishes"</definedName>
    <definedName name="Z_D93DEB68_3703_49B5_ACDC_93AA123A7D29_.wvu.Cols" localSheetId="0" hidden="1">'Project Summary'!$L:$M</definedName>
    <definedName name="Z_D93DEB68_3703_49B5_ACDC_93AA123A7D29_.wvu.FilterData" localSheetId="0" hidden="1">'Project Summary'!$L$10:$L$14</definedName>
    <definedName name="Z_D93DEB68_3703_49B5_ACDC_93AA123A7D29_.wvu.PrintArea" localSheetId="0" hidden="1">'Project Summary'!$B$1:$K$48</definedName>
    <definedName name="Z_F381BDA6_B2C9_4D35_B675_34ADD0AE2CEA_.wvu.PrintArea" localSheetId="1" hidden="1">'Annotated Scorecard 24x36'!$A$1:$Q$62</definedName>
  </definedNames>
  <calcPr calcId="162913"/>
  <customWorkbookViews>
    <customWorkbookView name="Elisabeth - Personal View" guid="{F381BDA6-B2C9-4D35-B675-34ADD0AE2CEA}" mergeInterval="0" personalView="1" maximized="1" xWindow="-8" yWindow="-8" windowWidth="1382" windowHeight="744" tabRatio="770" activeSheetId="1"/>
  </customWorkbookViews>
</workbook>
</file>

<file path=xl/calcChain.xml><?xml version="1.0" encoding="utf-8"?>
<calcChain xmlns="http://schemas.openxmlformats.org/spreadsheetml/2006/main">
  <c r="C5" i="2" l="1"/>
  <c r="C4" i="2"/>
  <c r="C3" i="2"/>
  <c r="E11" i="17" l="1"/>
  <c r="D9" i="17"/>
  <c r="B16" i="16"/>
  <c r="B17" i="16" s="1"/>
  <c r="B9" i="16"/>
  <c r="D6" i="17" l="1"/>
  <c r="E11" i="3" l="1"/>
  <c r="E10" i="3"/>
  <c r="E9" i="3"/>
  <c r="E6" i="3"/>
  <c r="E24" i="10" l="1"/>
  <c r="R116" i="22" l="1"/>
  <c r="R125" i="22"/>
  <c r="P125" i="22"/>
  <c r="R122" i="22"/>
  <c r="P122" i="22"/>
  <c r="R119" i="22"/>
  <c r="P119" i="22"/>
  <c r="T115" i="22"/>
  <c r="B10" i="16" l="1"/>
  <c r="E9" i="15"/>
  <c r="C9" i="15"/>
  <c r="E8" i="15"/>
  <c r="C8" i="15"/>
  <c r="H19" i="12"/>
  <c r="H20" i="12"/>
  <c r="H18" i="12"/>
  <c r="H29" i="12"/>
  <c r="G29" i="12"/>
  <c r="E29" i="12"/>
  <c r="D29" i="12"/>
  <c r="G6" i="28"/>
  <c r="E9" i="12" s="1"/>
  <c r="B41" i="7"/>
  <c r="E10" i="4"/>
  <c r="E9" i="4"/>
  <c r="E6" i="4"/>
  <c r="M34" i="2"/>
  <c r="J11" i="7"/>
  <c r="H11" i="7"/>
  <c r="E11" i="7"/>
  <c r="F11" i="7"/>
  <c r="D11" i="7"/>
  <c r="D10" i="7"/>
  <c r="D7" i="7"/>
  <c r="D6" i="7"/>
  <c r="E25" i="26"/>
  <c r="D25" i="26"/>
  <c r="C25" i="26"/>
  <c r="A25" i="26"/>
  <c r="E22" i="26"/>
  <c r="D22" i="26"/>
  <c r="C22" i="26"/>
  <c r="A22" i="26"/>
  <c r="E19" i="26"/>
  <c r="D19" i="26"/>
  <c r="C19" i="26"/>
  <c r="A19" i="26"/>
  <c r="E18" i="26"/>
  <c r="D18" i="26"/>
  <c r="C18" i="26"/>
  <c r="A18" i="26"/>
  <c r="E17" i="26"/>
  <c r="D17" i="26"/>
  <c r="C17" i="26"/>
  <c r="A17" i="26"/>
  <c r="E15" i="26"/>
  <c r="D15" i="26"/>
  <c r="C15" i="26"/>
  <c r="A15" i="26"/>
  <c r="E14" i="26"/>
  <c r="D14" i="26"/>
  <c r="C14" i="26"/>
  <c r="A14" i="26"/>
  <c r="E9" i="26"/>
  <c r="D9" i="26"/>
  <c r="C9" i="26"/>
  <c r="A9" i="26"/>
  <c r="E8" i="26"/>
  <c r="E26" i="26" s="1"/>
  <c r="D8" i="26"/>
  <c r="C8" i="26"/>
  <c r="A8" i="26"/>
  <c r="E7" i="26"/>
  <c r="D7" i="26"/>
  <c r="C7" i="26"/>
  <c r="A7" i="26"/>
  <c r="E6" i="26"/>
  <c r="D6" i="26"/>
  <c r="C6" i="26"/>
  <c r="A6" i="26"/>
  <c r="C25" i="25"/>
  <c r="A25" i="25"/>
  <c r="C22" i="25"/>
  <c r="A22" i="25"/>
  <c r="E22" i="25"/>
  <c r="D22" i="25"/>
  <c r="C19" i="25"/>
  <c r="A19" i="25"/>
  <c r="C18" i="25"/>
  <c r="A18" i="25"/>
  <c r="C17" i="25"/>
  <c r="A17" i="25"/>
  <c r="E17" i="25"/>
  <c r="D17" i="25"/>
  <c r="C15" i="25"/>
  <c r="A15" i="25"/>
  <c r="C14" i="25"/>
  <c r="A14" i="25"/>
  <c r="D14" i="25"/>
  <c r="D15" i="25"/>
  <c r="D18" i="25"/>
  <c r="D19" i="25"/>
  <c r="D25" i="25"/>
  <c r="E9" i="25"/>
  <c r="D9" i="25"/>
  <c r="C9" i="25"/>
  <c r="A9" i="25"/>
  <c r="E8" i="25"/>
  <c r="D8" i="25"/>
  <c r="C8" i="25"/>
  <c r="A8" i="25"/>
  <c r="E7" i="25"/>
  <c r="D7" i="25"/>
  <c r="C7" i="25"/>
  <c r="A7" i="25"/>
  <c r="E6" i="25"/>
  <c r="D6" i="25"/>
  <c r="C6" i="25"/>
  <c r="A6" i="25"/>
  <c r="E19" i="21"/>
  <c r="D19" i="21"/>
  <c r="C19" i="21"/>
  <c r="A19" i="21"/>
  <c r="E18" i="21"/>
  <c r="D18" i="21"/>
  <c r="C18" i="21"/>
  <c r="A18" i="21"/>
  <c r="E17" i="21"/>
  <c r="D17" i="21"/>
  <c r="C17" i="21"/>
  <c r="A17" i="21"/>
  <c r="E16" i="21"/>
  <c r="D16" i="21"/>
  <c r="C16" i="21"/>
  <c r="A16" i="21"/>
  <c r="E15" i="21"/>
  <c r="D15" i="21"/>
  <c r="C15" i="21"/>
  <c r="A15" i="21"/>
  <c r="E14" i="21"/>
  <c r="D14" i="21"/>
  <c r="C14" i="21"/>
  <c r="A14" i="21"/>
  <c r="E13" i="21"/>
  <c r="D13" i="21"/>
  <c r="C13" i="21"/>
  <c r="A13" i="21"/>
  <c r="E10" i="21"/>
  <c r="D10" i="21"/>
  <c r="C10" i="21"/>
  <c r="A10" i="21"/>
  <c r="E9" i="21"/>
  <c r="D9" i="21"/>
  <c r="C9" i="21"/>
  <c r="A9" i="21"/>
  <c r="E8" i="21"/>
  <c r="E22" i="21" s="1"/>
  <c r="D8" i="21"/>
  <c r="C8" i="21"/>
  <c r="A8" i="21"/>
  <c r="E7" i="21"/>
  <c r="D7" i="21"/>
  <c r="C7" i="21"/>
  <c r="A7" i="21"/>
  <c r="E6" i="21"/>
  <c r="D6" i="21"/>
  <c r="C6" i="21"/>
  <c r="A6" i="21"/>
  <c r="C19" i="24"/>
  <c r="C18" i="24"/>
  <c r="C17" i="24"/>
  <c r="C16" i="24"/>
  <c r="C15" i="24"/>
  <c r="C14" i="24"/>
  <c r="C13" i="24"/>
  <c r="C10" i="24"/>
  <c r="C9" i="24"/>
  <c r="C8" i="24"/>
  <c r="C7" i="24"/>
  <c r="C6" i="24"/>
  <c r="A19" i="24"/>
  <c r="A18" i="24"/>
  <c r="A17" i="24"/>
  <c r="A16" i="24"/>
  <c r="A15" i="24"/>
  <c r="A14" i="24"/>
  <c r="A13" i="24"/>
  <c r="A10" i="24"/>
  <c r="A9" i="24"/>
  <c r="A8" i="24"/>
  <c r="A7" i="24"/>
  <c r="A6" i="24"/>
  <c r="E47" i="20"/>
  <c r="D47" i="20"/>
  <c r="C47" i="20"/>
  <c r="A47" i="20"/>
  <c r="E44" i="20"/>
  <c r="D44" i="20"/>
  <c r="C44" i="20"/>
  <c r="A44" i="20"/>
  <c r="E41" i="20"/>
  <c r="D41" i="20"/>
  <c r="C41" i="20"/>
  <c r="A41" i="20"/>
  <c r="E37" i="20"/>
  <c r="D37" i="20"/>
  <c r="C37" i="20"/>
  <c r="A37" i="20"/>
  <c r="E34" i="20"/>
  <c r="D34" i="20"/>
  <c r="C34" i="20"/>
  <c r="A34" i="20"/>
  <c r="E30" i="20"/>
  <c r="D30" i="20"/>
  <c r="C30" i="20"/>
  <c r="A30" i="20"/>
  <c r="E27" i="20"/>
  <c r="D27" i="20"/>
  <c r="C27" i="20"/>
  <c r="A27" i="20"/>
  <c r="E26" i="20"/>
  <c r="D26" i="20"/>
  <c r="C26" i="20"/>
  <c r="A26" i="20"/>
  <c r="E20" i="20"/>
  <c r="D20" i="20"/>
  <c r="C20" i="20"/>
  <c r="A20" i="20"/>
  <c r="E17" i="20"/>
  <c r="D17" i="20"/>
  <c r="C17" i="20"/>
  <c r="A17" i="20"/>
  <c r="E10" i="20"/>
  <c r="E48" i="20" s="1"/>
  <c r="D10" i="20"/>
  <c r="C10" i="20"/>
  <c r="A10" i="20"/>
  <c r="E9" i="20"/>
  <c r="D9" i="20"/>
  <c r="C9" i="20"/>
  <c r="A9" i="20"/>
  <c r="E6" i="20"/>
  <c r="D6" i="20"/>
  <c r="C6" i="20"/>
  <c r="A6" i="20"/>
  <c r="D18" i="18"/>
  <c r="E13" i="18"/>
  <c r="D12" i="18"/>
  <c r="D6" i="18"/>
  <c r="C17" i="14"/>
  <c r="E47" i="14"/>
  <c r="D47" i="14"/>
  <c r="C47" i="14"/>
  <c r="A47" i="14"/>
  <c r="E44" i="14"/>
  <c r="D44" i="14"/>
  <c r="C44" i="14"/>
  <c r="A44" i="14"/>
  <c r="E41" i="14"/>
  <c r="D41" i="14"/>
  <c r="C41" i="14"/>
  <c r="A41" i="14"/>
  <c r="E37" i="14"/>
  <c r="D37" i="14"/>
  <c r="C37" i="14"/>
  <c r="A37" i="14"/>
  <c r="E34" i="14"/>
  <c r="D34" i="14"/>
  <c r="C34" i="14"/>
  <c r="A34" i="14"/>
  <c r="E30" i="14"/>
  <c r="D30" i="14"/>
  <c r="C30" i="14"/>
  <c r="A30" i="14"/>
  <c r="E27" i="14"/>
  <c r="D27" i="14"/>
  <c r="C27" i="14"/>
  <c r="A27" i="14"/>
  <c r="E26" i="14"/>
  <c r="D26" i="14"/>
  <c r="C26" i="14"/>
  <c r="A26" i="14"/>
  <c r="E20" i="14"/>
  <c r="D20" i="14"/>
  <c r="E17" i="14"/>
  <c r="D17" i="14"/>
  <c r="C20" i="14"/>
  <c r="A20" i="14"/>
  <c r="A17" i="14"/>
  <c r="E10" i="14"/>
  <c r="D10" i="14"/>
  <c r="C10" i="14"/>
  <c r="A10" i="14"/>
  <c r="C9" i="14"/>
  <c r="A9" i="14"/>
  <c r="C6" i="14"/>
  <c r="A6" i="14"/>
  <c r="E18" i="13"/>
  <c r="D18" i="13"/>
  <c r="C18" i="13"/>
  <c r="A18" i="13"/>
  <c r="E17" i="13"/>
  <c r="D17" i="13"/>
  <c r="C17" i="13"/>
  <c r="A17" i="13"/>
  <c r="E16" i="13"/>
  <c r="D16" i="13"/>
  <c r="C16" i="13"/>
  <c r="A16" i="13"/>
  <c r="E15" i="13"/>
  <c r="D15" i="13"/>
  <c r="C15" i="13"/>
  <c r="A15" i="13"/>
  <c r="E11" i="13"/>
  <c r="D11" i="13"/>
  <c r="C11" i="13"/>
  <c r="A11" i="13"/>
  <c r="E10" i="13"/>
  <c r="E21" i="13" s="1"/>
  <c r="D10" i="13"/>
  <c r="C10" i="13"/>
  <c r="A10" i="13"/>
  <c r="E9" i="13"/>
  <c r="D9" i="13"/>
  <c r="C9" i="13"/>
  <c r="A9" i="13"/>
  <c r="E6" i="13"/>
  <c r="D6" i="13"/>
  <c r="C6" i="13"/>
  <c r="A6" i="13"/>
  <c r="C18" i="11"/>
  <c r="C17" i="11"/>
  <c r="C16" i="11"/>
  <c r="C15" i="11"/>
  <c r="C11" i="11"/>
  <c r="C10" i="11"/>
  <c r="C9" i="11"/>
  <c r="A18" i="11"/>
  <c r="A17" i="11"/>
  <c r="A16" i="11"/>
  <c r="A15" i="11"/>
  <c r="A11" i="11"/>
  <c r="A10" i="11"/>
  <c r="A9" i="11"/>
  <c r="C6" i="11"/>
  <c r="A6" i="11"/>
  <c r="C24" i="10"/>
  <c r="A24" i="10"/>
  <c r="E23" i="10"/>
  <c r="C23" i="10"/>
  <c r="A23" i="10"/>
  <c r="E22" i="10"/>
  <c r="D22" i="10"/>
  <c r="C22" i="10"/>
  <c r="A22" i="10"/>
  <c r="E18" i="10"/>
  <c r="C18" i="10"/>
  <c r="A18" i="10"/>
  <c r="E15" i="10"/>
  <c r="C15" i="10"/>
  <c r="A15" i="10"/>
  <c r="E14" i="10"/>
  <c r="E28" i="10" s="1"/>
  <c r="C14" i="10"/>
  <c r="A14" i="10"/>
  <c r="E13" i="10"/>
  <c r="D13" i="10"/>
  <c r="C13" i="10"/>
  <c r="A13" i="10"/>
  <c r="E12" i="10"/>
  <c r="D12" i="10"/>
  <c r="C12" i="10"/>
  <c r="A12" i="10"/>
  <c r="E11" i="10"/>
  <c r="D11" i="10"/>
  <c r="C11" i="10"/>
  <c r="A11" i="10"/>
  <c r="E10" i="10"/>
  <c r="D10" i="10"/>
  <c r="C10" i="10"/>
  <c r="A10" i="10"/>
  <c r="E9" i="10"/>
  <c r="D9" i="10"/>
  <c r="C9" i="10"/>
  <c r="A9" i="10"/>
  <c r="E6" i="10"/>
  <c r="D6" i="10"/>
  <c r="C6" i="10"/>
  <c r="A6" i="10"/>
  <c r="D41" i="5"/>
  <c r="C24" i="9"/>
  <c r="A24" i="9"/>
  <c r="C23" i="9"/>
  <c r="A23" i="9"/>
  <c r="C22" i="9"/>
  <c r="A22" i="9"/>
  <c r="C18" i="9"/>
  <c r="A18" i="9"/>
  <c r="C15" i="9"/>
  <c r="A15" i="9"/>
  <c r="C14" i="9"/>
  <c r="A14" i="9"/>
  <c r="E13" i="9"/>
  <c r="D13" i="9"/>
  <c r="C13" i="9"/>
  <c r="A13" i="9"/>
  <c r="E12" i="9"/>
  <c r="D12" i="9"/>
  <c r="C12" i="9"/>
  <c r="A12" i="9"/>
  <c r="E11" i="9"/>
  <c r="D11" i="9"/>
  <c r="C11" i="9"/>
  <c r="A11" i="9"/>
  <c r="E10" i="9"/>
  <c r="D10" i="9"/>
  <c r="C10" i="9"/>
  <c r="A10" i="9"/>
  <c r="E41" i="8"/>
  <c r="D41" i="8"/>
  <c r="E37" i="8"/>
  <c r="D37" i="8"/>
  <c r="E36" i="8"/>
  <c r="D36" i="8"/>
  <c r="E30" i="8"/>
  <c r="D30" i="8"/>
  <c r="E26" i="8"/>
  <c r="D26" i="8"/>
  <c r="E19" i="8"/>
  <c r="D19" i="8"/>
  <c r="E18" i="8"/>
  <c r="D18" i="8"/>
  <c r="E17" i="8"/>
  <c r="D17" i="8"/>
  <c r="E16" i="8"/>
  <c r="D16" i="8"/>
  <c r="E15" i="8"/>
  <c r="D15" i="8"/>
  <c r="E14" i="8"/>
  <c r="D14" i="8"/>
  <c r="E13" i="8"/>
  <c r="D13" i="8"/>
  <c r="E12" i="8"/>
  <c r="D12" i="8"/>
  <c r="E8" i="8"/>
  <c r="D8" i="8"/>
  <c r="E7" i="8"/>
  <c r="D7" i="8"/>
  <c r="E6" i="8"/>
  <c r="D6" i="8"/>
  <c r="E41" i="5"/>
  <c r="E30" i="5"/>
  <c r="E9" i="9"/>
  <c r="D9" i="9"/>
  <c r="C9" i="9"/>
  <c r="A9" i="9"/>
  <c r="C6" i="9"/>
  <c r="A6" i="9"/>
  <c r="C41" i="8"/>
  <c r="A41" i="8"/>
  <c r="C37" i="8"/>
  <c r="A37" i="8"/>
  <c r="C36" i="8"/>
  <c r="A36" i="8"/>
  <c r="C30" i="8"/>
  <c r="A30" i="8"/>
  <c r="C26" i="8"/>
  <c r="A26" i="8"/>
  <c r="C19" i="8"/>
  <c r="A19" i="8"/>
  <c r="C18" i="8"/>
  <c r="A18" i="8"/>
  <c r="C17" i="8"/>
  <c r="A17" i="8"/>
  <c r="C16" i="8"/>
  <c r="A16" i="8"/>
  <c r="C15" i="8"/>
  <c r="A15" i="8"/>
  <c r="C14" i="8"/>
  <c r="A14" i="8"/>
  <c r="C13" i="8"/>
  <c r="A13" i="8"/>
  <c r="C12" i="8"/>
  <c r="A12" i="8"/>
  <c r="C8" i="8"/>
  <c r="A8" i="8"/>
  <c r="C7" i="8"/>
  <c r="A7" i="8"/>
  <c r="C6" i="8"/>
  <c r="A6" i="8"/>
  <c r="C45" i="5"/>
  <c r="A45" i="5"/>
  <c r="C41" i="5"/>
  <c r="A41" i="5"/>
  <c r="C40" i="5"/>
  <c r="C34" i="5"/>
  <c r="A40" i="5"/>
  <c r="A34" i="5"/>
  <c r="C30" i="5"/>
  <c r="A30" i="5"/>
  <c r="C23" i="5"/>
  <c r="A23" i="5"/>
  <c r="C20" i="5"/>
  <c r="A20" i="5"/>
  <c r="A17" i="5"/>
  <c r="C17" i="5"/>
  <c r="C16" i="5"/>
  <c r="A16" i="5"/>
  <c r="C15" i="5"/>
  <c r="A15" i="5"/>
  <c r="C14" i="5"/>
  <c r="A14" i="5"/>
  <c r="C13" i="5"/>
  <c r="C12" i="5"/>
  <c r="D12" i="5"/>
  <c r="A13" i="5"/>
  <c r="A12" i="5"/>
  <c r="C8" i="5"/>
  <c r="A8" i="5"/>
  <c r="E19" i="24"/>
  <c r="D19" i="24"/>
  <c r="D18" i="24"/>
  <c r="E16" i="24"/>
  <c r="D16" i="24"/>
  <c r="D15" i="24"/>
  <c r="E18" i="11"/>
  <c r="D18" i="11"/>
  <c r="E9" i="11"/>
  <c r="E10" i="11"/>
  <c r="E11" i="11"/>
  <c r="E15" i="11"/>
  <c r="E16" i="11"/>
  <c r="E17" i="11"/>
  <c r="D11" i="11"/>
  <c r="E6" i="11"/>
  <c r="D6" i="11"/>
  <c r="D9" i="11"/>
  <c r="E23" i="9"/>
  <c r="E22" i="9"/>
  <c r="D22" i="9"/>
  <c r="E15" i="9"/>
  <c r="E18" i="9"/>
  <c r="D45" i="5"/>
  <c r="E45" i="5"/>
  <c r="E34" i="5"/>
  <c r="D34" i="5"/>
  <c r="D30" i="5"/>
  <c r="E23" i="5"/>
  <c r="D23" i="5"/>
  <c r="E15" i="5"/>
  <c r="D15" i="5"/>
  <c r="E12" i="5"/>
  <c r="D8" i="5"/>
  <c r="E7" i="5"/>
  <c r="D7" i="5"/>
  <c r="C7" i="5"/>
  <c r="A7" i="5"/>
  <c r="E6" i="5"/>
  <c r="D6" i="5"/>
  <c r="C6" i="5"/>
  <c r="A6" i="5"/>
  <c r="E31" i="4"/>
  <c r="D31" i="4"/>
  <c r="C31" i="4"/>
  <c r="B31" i="4"/>
  <c r="A31" i="4"/>
  <c r="B26" i="4"/>
  <c r="A26" i="4"/>
  <c r="E25" i="4"/>
  <c r="D25" i="4"/>
  <c r="C25" i="4"/>
  <c r="B25" i="4"/>
  <c r="A25" i="4"/>
  <c r="E24" i="4"/>
  <c r="D24" i="4"/>
  <c r="C24" i="4"/>
  <c r="B24" i="4"/>
  <c r="A24" i="4"/>
  <c r="E21" i="4"/>
  <c r="D21" i="4"/>
  <c r="C21" i="4"/>
  <c r="B21" i="4"/>
  <c r="A21" i="4"/>
  <c r="E20" i="4"/>
  <c r="D20" i="4"/>
  <c r="C20" i="4"/>
  <c r="B20" i="4"/>
  <c r="A20" i="4"/>
  <c r="E19" i="4"/>
  <c r="D19" i="4"/>
  <c r="C19" i="4"/>
  <c r="B19" i="4"/>
  <c r="A19" i="4"/>
  <c r="E18" i="4"/>
  <c r="D18" i="4"/>
  <c r="C18" i="4"/>
  <c r="B18" i="4"/>
  <c r="A18" i="4"/>
  <c r="E14" i="4"/>
  <c r="D14" i="4"/>
  <c r="C14" i="4"/>
  <c r="B14" i="4"/>
  <c r="A14" i="4"/>
  <c r="E11" i="4"/>
  <c r="D11" i="4"/>
  <c r="C11" i="4"/>
  <c r="B11" i="4"/>
  <c r="A11" i="4"/>
  <c r="D10" i="4"/>
  <c r="C10" i="4"/>
  <c r="B10" i="4"/>
  <c r="A10" i="4"/>
  <c r="D9" i="4"/>
  <c r="C9" i="4"/>
  <c r="B9" i="4"/>
  <c r="A9" i="4"/>
  <c r="D6" i="4"/>
  <c r="C6" i="4"/>
  <c r="B6" i="4"/>
  <c r="A6" i="4"/>
  <c r="E31" i="3"/>
  <c r="D31" i="3"/>
  <c r="C31" i="3"/>
  <c r="A31" i="3"/>
  <c r="B31" i="3"/>
  <c r="A26" i="3"/>
  <c r="B26" i="3"/>
  <c r="C25" i="3"/>
  <c r="E24" i="3"/>
  <c r="E25" i="3"/>
  <c r="D24" i="3"/>
  <c r="C24" i="3"/>
  <c r="A24" i="3"/>
  <c r="B24" i="3"/>
  <c r="E21" i="3"/>
  <c r="D21" i="3"/>
  <c r="C21" i="3"/>
  <c r="A21" i="3"/>
  <c r="B21" i="3"/>
  <c r="E20" i="3"/>
  <c r="D20" i="3"/>
  <c r="C20" i="3"/>
  <c r="A20" i="3"/>
  <c r="B20" i="3"/>
  <c r="A19" i="3"/>
  <c r="E19" i="3"/>
  <c r="D19" i="3"/>
  <c r="C19" i="3"/>
  <c r="B19" i="3"/>
  <c r="E18" i="3"/>
  <c r="D18" i="3"/>
  <c r="C18" i="3"/>
  <c r="A18" i="3"/>
  <c r="B18" i="3"/>
  <c r="E14" i="3"/>
  <c r="E35" i="3" s="1"/>
  <c r="D14" i="3"/>
  <c r="C14" i="3"/>
  <c r="C11" i="3"/>
  <c r="A14" i="3"/>
  <c r="B14" i="3"/>
  <c r="C10" i="3"/>
  <c r="D10" i="3"/>
  <c r="D9" i="3"/>
  <c r="C9" i="3"/>
  <c r="C6" i="3"/>
  <c r="A9" i="3"/>
  <c r="B9" i="3"/>
  <c r="B10" i="3"/>
  <c r="A10" i="3"/>
  <c r="B25" i="3"/>
  <c r="A25" i="3"/>
  <c r="B11" i="3"/>
  <c r="A11" i="3"/>
  <c r="B6" i="3"/>
  <c r="A6" i="3"/>
  <c r="E25" i="25"/>
  <c r="E14" i="25"/>
  <c r="E19" i="25"/>
  <c r="E15" i="25"/>
  <c r="E18" i="25"/>
  <c r="E18" i="24"/>
  <c r="E17" i="24"/>
  <c r="D17" i="24"/>
  <c r="E14" i="24"/>
  <c r="D14" i="24"/>
  <c r="E15" i="24"/>
  <c r="E13" i="24"/>
  <c r="D13" i="24"/>
  <c r="E10" i="24"/>
  <c r="D10" i="24"/>
  <c r="E9" i="24"/>
  <c r="D9" i="24"/>
  <c r="E8" i="24"/>
  <c r="D8" i="24"/>
  <c r="E7" i="24"/>
  <c r="D7" i="24"/>
  <c r="E6" i="24"/>
  <c r="D6" i="24"/>
  <c r="E6" i="14"/>
  <c r="D6" i="14"/>
  <c r="E9" i="14"/>
  <c r="D9" i="14"/>
  <c r="D17" i="11"/>
  <c r="D16" i="11"/>
  <c r="D15" i="11"/>
  <c r="D10" i="11"/>
  <c r="E24" i="9"/>
  <c r="E14" i="9"/>
  <c r="E6" i="9"/>
  <c r="D6" i="9"/>
  <c r="D17" i="5"/>
  <c r="E8" i="5"/>
  <c r="E40" i="5"/>
  <c r="E16" i="5"/>
  <c r="E14" i="5"/>
  <c r="E20" i="5"/>
  <c r="E13" i="5"/>
  <c r="E17" i="5"/>
  <c r="D13" i="5"/>
  <c r="D20" i="5"/>
  <c r="D14" i="5"/>
  <c r="D40" i="5"/>
  <c r="D16" i="5"/>
  <c r="D25" i="3"/>
  <c r="D11" i="3"/>
  <c r="D6" i="3"/>
  <c r="D9" i="12"/>
  <c r="F9" i="12"/>
  <c r="D10" i="12"/>
  <c r="F10" i="12"/>
  <c r="D11" i="12"/>
  <c r="F11" i="12"/>
  <c r="D12" i="12"/>
  <c r="E12" i="12"/>
  <c r="F12" i="12"/>
  <c r="D13" i="12"/>
  <c r="F13" i="12"/>
  <c r="D14" i="12"/>
  <c r="F14" i="12"/>
  <c r="D15" i="12"/>
  <c r="E15" i="12"/>
  <c r="F15" i="12"/>
  <c r="H16" i="12"/>
  <c r="H17" i="12"/>
  <c r="H21" i="12"/>
  <c r="H22" i="12"/>
  <c r="H23" i="12"/>
  <c r="H24" i="12"/>
  <c r="H25" i="12"/>
  <c r="C10" i="12"/>
  <c r="C13" i="12"/>
  <c r="C11" i="12"/>
  <c r="T116" i="22"/>
  <c r="F25" i="12"/>
  <c r="E25" i="12"/>
  <c r="D25" i="12"/>
  <c r="C25" i="12"/>
  <c r="F24" i="12"/>
  <c r="E24" i="12"/>
  <c r="D24" i="12"/>
  <c r="C24" i="12"/>
  <c r="F23" i="12"/>
  <c r="E23" i="12"/>
  <c r="D23" i="12"/>
  <c r="C23" i="12"/>
  <c r="F22" i="12"/>
  <c r="E22" i="12"/>
  <c r="D22" i="12"/>
  <c r="C22" i="12"/>
  <c r="F21" i="12"/>
  <c r="E21" i="12"/>
  <c r="D21" i="12"/>
  <c r="C21" i="12"/>
  <c r="F17" i="12"/>
  <c r="E17" i="12"/>
  <c r="D17" i="12"/>
  <c r="C17" i="12"/>
  <c r="F16" i="12"/>
  <c r="E16" i="12"/>
  <c r="D16" i="12"/>
  <c r="C16" i="12"/>
  <c r="C15" i="12"/>
  <c r="C14" i="12"/>
  <c r="C12" i="12"/>
  <c r="C9" i="12"/>
  <c r="G25" i="12"/>
  <c r="G24" i="12"/>
  <c r="G23" i="12"/>
  <c r="G22" i="12"/>
  <c r="G21" i="12"/>
  <c r="G20" i="12"/>
  <c r="G19" i="12"/>
  <c r="G18" i="12"/>
  <c r="G17" i="12"/>
  <c r="G16" i="12"/>
  <c r="AB115" i="22"/>
  <c r="AB116" i="22"/>
  <c r="V115" i="22"/>
  <c r="R126" i="22"/>
  <c r="R123" i="22"/>
  <c r="R120" i="22"/>
  <c r="R117" i="22"/>
  <c r="L34" i="2"/>
  <c r="D9" i="2"/>
  <c r="C18" i="23"/>
  <c r="C9" i="23"/>
  <c r="M19" i="2"/>
  <c r="M9" i="2"/>
  <c r="E43" i="2"/>
  <c r="E9" i="2"/>
  <c r="M48" i="2"/>
  <c r="E25" i="2"/>
  <c r="L19" i="2"/>
  <c r="L9" i="2"/>
  <c r="D43" i="2"/>
  <c r="D25" i="2"/>
  <c r="L48" i="2"/>
  <c r="P123" i="22"/>
  <c r="P120" i="22"/>
  <c r="P116" i="22"/>
  <c r="P117" i="22"/>
  <c r="Z128" i="22"/>
  <c r="Z125" i="22"/>
  <c r="Z126" i="22"/>
  <c r="Z122" i="22"/>
  <c r="Z119" i="22"/>
  <c r="Z120" i="22"/>
  <c r="Z116" i="22"/>
  <c r="X115" i="22"/>
  <c r="X116" i="22"/>
  <c r="I18" i="22"/>
  <c r="L18" i="22"/>
  <c r="K18" i="22"/>
  <c r="I19" i="22"/>
  <c r="L19" i="22"/>
  <c r="K19" i="22"/>
  <c r="I20" i="22"/>
  <c r="L20" i="22"/>
  <c r="M20" i="22"/>
  <c r="K20" i="22"/>
  <c r="I21" i="22"/>
  <c r="L21" i="22"/>
  <c r="K21" i="22"/>
  <c r="I22" i="22"/>
  <c r="L22" i="22"/>
  <c r="K22" i="22"/>
  <c r="I23" i="22"/>
  <c r="L23" i="22"/>
  <c r="K23" i="22"/>
  <c r="I24" i="22"/>
  <c r="L24" i="22"/>
  <c r="M24" i="22"/>
  <c r="K24" i="22"/>
  <c r="I25" i="22"/>
  <c r="L25" i="22"/>
  <c r="N25" i="22"/>
  <c r="K25" i="22"/>
  <c r="I26" i="22"/>
  <c r="L26" i="22"/>
  <c r="K26" i="22"/>
  <c r="I27" i="22"/>
  <c r="L27" i="22"/>
  <c r="K27" i="22"/>
  <c r="I28" i="22"/>
  <c r="L28" i="22"/>
  <c r="M28" i="22"/>
  <c r="K28" i="22"/>
  <c r="I29" i="22"/>
  <c r="L29" i="22"/>
  <c r="N29" i="22"/>
  <c r="K29" i="22"/>
  <c r="I30" i="22"/>
  <c r="L30" i="22"/>
  <c r="K30" i="22"/>
  <c r="I31" i="22"/>
  <c r="L31" i="22"/>
  <c r="K31" i="22"/>
  <c r="I32" i="22"/>
  <c r="L32" i="22"/>
  <c r="N32" i="22"/>
  <c r="K32" i="22"/>
  <c r="I33" i="22"/>
  <c r="L33" i="22"/>
  <c r="K33" i="22"/>
  <c r="I34" i="22"/>
  <c r="L34" i="22"/>
  <c r="K34" i="22"/>
  <c r="I35" i="22"/>
  <c r="L35" i="22"/>
  <c r="M35" i="22"/>
  <c r="K35" i="22"/>
  <c r="I36" i="22"/>
  <c r="L36" i="22"/>
  <c r="N36" i="22"/>
  <c r="K36" i="22"/>
  <c r="I37" i="22"/>
  <c r="L37" i="22"/>
  <c r="N37" i="22"/>
  <c r="K37" i="22"/>
  <c r="I38" i="22"/>
  <c r="L38" i="22"/>
  <c r="K38" i="22"/>
  <c r="I39" i="22"/>
  <c r="L39" i="22"/>
  <c r="M39" i="22"/>
  <c r="K39" i="22"/>
  <c r="I40" i="22"/>
  <c r="L40" i="22"/>
  <c r="N40" i="22"/>
  <c r="K40" i="22"/>
  <c r="I41" i="22"/>
  <c r="L41" i="22"/>
  <c r="N41" i="22"/>
  <c r="K41" i="22"/>
  <c r="I42" i="22"/>
  <c r="L42" i="22"/>
  <c r="K42" i="22"/>
  <c r="I43" i="22"/>
  <c r="L43" i="22"/>
  <c r="M43" i="22"/>
  <c r="K43" i="22"/>
  <c r="I44" i="22"/>
  <c r="L44" i="22"/>
  <c r="M44" i="22"/>
  <c r="K44" i="22"/>
  <c r="I45" i="22"/>
  <c r="L45" i="22"/>
  <c r="K45" i="22"/>
  <c r="I46" i="22"/>
  <c r="L46" i="22"/>
  <c r="K46" i="22"/>
  <c r="I47" i="22"/>
  <c r="L47" i="22"/>
  <c r="M47" i="22"/>
  <c r="K47" i="22"/>
  <c r="I48" i="22"/>
  <c r="L48" i="22"/>
  <c r="N48" i="22"/>
  <c r="K48" i="22"/>
  <c r="I49" i="22"/>
  <c r="L49" i="22"/>
  <c r="N49" i="22"/>
  <c r="K49" i="22"/>
  <c r="I50" i="22"/>
  <c r="L50" i="22"/>
  <c r="K50" i="22"/>
  <c r="I51" i="22"/>
  <c r="L51" i="22"/>
  <c r="M51" i="22"/>
  <c r="K51" i="22"/>
  <c r="I52" i="22"/>
  <c r="L52" i="22"/>
  <c r="M52" i="22"/>
  <c r="K52" i="22"/>
  <c r="I53" i="22"/>
  <c r="L53" i="22"/>
  <c r="K53" i="22"/>
  <c r="I54" i="22"/>
  <c r="L54" i="22"/>
  <c r="K54" i="22"/>
  <c r="I55" i="22"/>
  <c r="L55" i="22"/>
  <c r="M55" i="22"/>
  <c r="K55" i="22"/>
  <c r="I56" i="22"/>
  <c r="L56" i="22"/>
  <c r="N56" i="22"/>
  <c r="K56" i="22"/>
  <c r="I57" i="22"/>
  <c r="L57" i="22"/>
  <c r="K57" i="22"/>
  <c r="I58" i="22"/>
  <c r="L58" i="22"/>
  <c r="K58" i="22"/>
  <c r="I59" i="22"/>
  <c r="L59" i="22"/>
  <c r="M59" i="22"/>
  <c r="K59" i="22"/>
  <c r="I60" i="22"/>
  <c r="L60" i="22"/>
  <c r="N60" i="22"/>
  <c r="K60" i="22"/>
  <c r="I61" i="22"/>
  <c r="L61" i="22"/>
  <c r="N61" i="22"/>
  <c r="K61" i="22"/>
  <c r="I62" i="22"/>
  <c r="L62" i="22"/>
  <c r="K62" i="22"/>
  <c r="I63" i="22"/>
  <c r="L63" i="22"/>
  <c r="M63" i="22"/>
  <c r="K63" i="22"/>
  <c r="I64" i="22"/>
  <c r="L64" i="22"/>
  <c r="N64" i="22"/>
  <c r="K64" i="22"/>
  <c r="I65" i="22"/>
  <c r="L65" i="22"/>
  <c r="K65" i="22"/>
  <c r="I66" i="22"/>
  <c r="L66" i="22"/>
  <c r="K66" i="22"/>
  <c r="I67" i="22"/>
  <c r="L67" i="22"/>
  <c r="M67" i="22"/>
  <c r="K67" i="22"/>
  <c r="I68" i="22"/>
  <c r="L68" i="22"/>
  <c r="N68" i="22"/>
  <c r="K68" i="22"/>
  <c r="I69" i="22"/>
  <c r="L69" i="22"/>
  <c r="N69" i="22"/>
  <c r="K69" i="22"/>
  <c r="I70" i="22"/>
  <c r="L70" i="22"/>
  <c r="K70" i="22"/>
  <c r="I71" i="22"/>
  <c r="L71" i="22"/>
  <c r="M71" i="22"/>
  <c r="K71" i="22"/>
  <c r="I72" i="22"/>
  <c r="L72" i="22"/>
  <c r="N72" i="22"/>
  <c r="K72" i="22"/>
  <c r="I73" i="22"/>
  <c r="L73" i="22"/>
  <c r="N73" i="22"/>
  <c r="K73" i="22"/>
  <c r="I74" i="22"/>
  <c r="L74" i="22"/>
  <c r="K74" i="22"/>
  <c r="I75" i="22"/>
  <c r="L75" i="22"/>
  <c r="M75" i="22"/>
  <c r="K75" i="22"/>
  <c r="I76" i="22"/>
  <c r="L76" i="22"/>
  <c r="M76" i="22"/>
  <c r="K76" i="22"/>
  <c r="I77" i="22"/>
  <c r="L77" i="22"/>
  <c r="K77" i="22"/>
  <c r="I78" i="22"/>
  <c r="L78" i="22"/>
  <c r="K78" i="22"/>
  <c r="I79" i="22"/>
  <c r="L79" i="22"/>
  <c r="M79" i="22"/>
  <c r="K79" i="22"/>
  <c r="I80" i="22"/>
  <c r="L80" i="22"/>
  <c r="N80" i="22"/>
  <c r="K80" i="22"/>
  <c r="I81" i="22"/>
  <c r="L81" i="22"/>
  <c r="N81" i="22"/>
  <c r="K81" i="22"/>
  <c r="I82" i="22"/>
  <c r="L82" i="22"/>
  <c r="K82" i="22"/>
  <c r="I83" i="22"/>
  <c r="L83" i="22"/>
  <c r="M83" i="22"/>
  <c r="K83" i="22"/>
  <c r="I84" i="22"/>
  <c r="L84" i="22"/>
  <c r="M84" i="22"/>
  <c r="K84" i="22"/>
  <c r="I85" i="22"/>
  <c r="L85" i="22"/>
  <c r="K85" i="22"/>
  <c r="I86" i="22"/>
  <c r="L86" i="22"/>
  <c r="K86" i="22"/>
  <c r="I87" i="22"/>
  <c r="L87" i="22"/>
  <c r="M87" i="22"/>
  <c r="K87" i="22"/>
  <c r="I88" i="22"/>
  <c r="L88" i="22"/>
  <c r="N88" i="22"/>
  <c r="K88" i="22"/>
  <c r="I89" i="22"/>
  <c r="L89" i="22"/>
  <c r="K89" i="22"/>
  <c r="I90" i="22"/>
  <c r="L90" i="22"/>
  <c r="K90" i="22"/>
  <c r="I91" i="22"/>
  <c r="L91" i="22"/>
  <c r="M91" i="22"/>
  <c r="K91" i="22"/>
  <c r="I92" i="22"/>
  <c r="L92" i="22"/>
  <c r="N92" i="22"/>
  <c r="K92" i="22"/>
  <c r="I93" i="22"/>
  <c r="L93" i="22"/>
  <c r="N93" i="22"/>
  <c r="K93" i="22"/>
  <c r="I94" i="22"/>
  <c r="L94" i="22"/>
  <c r="K94" i="22"/>
  <c r="I95" i="22"/>
  <c r="L95" i="22"/>
  <c r="M95" i="22"/>
  <c r="K95" i="22"/>
  <c r="I96" i="22"/>
  <c r="L96" i="22"/>
  <c r="N96" i="22"/>
  <c r="K96" i="22"/>
  <c r="I97" i="22"/>
  <c r="L97" i="22"/>
  <c r="K97" i="22"/>
  <c r="I98" i="22"/>
  <c r="L98" i="22"/>
  <c r="K98" i="22"/>
  <c r="I99" i="22"/>
  <c r="L99" i="22"/>
  <c r="M99" i="22"/>
  <c r="K99" i="22"/>
  <c r="I100" i="22"/>
  <c r="L100" i="22"/>
  <c r="N100" i="22"/>
  <c r="K100" i="22"/>
  <c r="I101" i="22"/>
  <c r="L101" i="22"/>
  <c r="N101" i="22"/>
  <c r="K101" i="22"/>
  <c r="I102" i="22"/>
  <c r="L102" i="22"/>
  <c r="K102" i="22"/>
  <c r="I103" i="22"/>
  <c r="L103" i="22"/>
  <c r="M103" i="22"/>
  <c r="K103" i="22"/>
  <c r="I104" i="22"/>
  <c r="L104" i="22"/>
  <c r="N104" i="22"/>
  <c r="K104" i="22"/>
  <c r="I105" i="22"/>
  <c r="L105" i="22"/>
  <c r="N105" i="22"/>
  <c r="K105" i="22"/>
  <c r="I106" i="22"/>
  <c r="L106" i="22"/>
  <c r="K106" i="22"/>
  <c r="I107" i="22"/>
  <c r="L107" i="22"/>
  <c r="M107" i="22"/>
  <c r="K107" i="22"/>
  <c r="I108" i="22"/>
  <c r="L108" i="22"/>
  <c r="M108" i="22"/>
  <c r="K108" i="22"/>
  <c r="I109" i="22"/>
  <c r="L109" i="22"/>
  <c r="K109" i="22"/>
  <c r="I110" i="22"/>
  <c r="L110" i="22"/>
  <c r="K110" i="22"/>
  <c r="I111" i="22"/>
  <c r="L111" i="22"/>
  <c r="M111" i="22"/>
  <c r="K111" i="22"/>
  <c r="I112" i="22"/>
  <c r="L112" i="22"/>
  <c r="N112" i="22"/>
  <c r="K112" i="22"/>
  <c r="I113" i="22"/>
  <c r="L113" i="22"/>
  <c r="N113" i="22"/>
  <c r="K113" i="22"/>
  <c r="E114" i="22"/>
  <c r="Z117" i="22"/>
  <c r="Z123" i="22"/>
  <c r="P126" i="22"/>
  <c r="Z129" i="22"/>
  <c r="M92" i="22"/>
  <c r="M60" i="22"/>
  <c r="N83" i="22"/>
  <c r="N51" i="22"/>
  <c r="M100" i="22"/>
  <c r="M68" i="22"/>
  <c r="M36" i="22"/>
  <c r="N84" i="22"/>
  <c r="N52" i="22"/>
  <c r="N91" i="22"/>
  <c r="M81" i="22"/>
  <c r="N59" i="22"/>
  <c r="M49" i="22"/>
  <c r="M25" i="22"/>
  <c r="M101" i="22"/>
  <c r="M69" i="22"/>
  <c r="M37" i="22"/>
  <c r="N65" i="22"/>
  <c r="M65" i="22"/>
  <c r="N109" i="22"/>
  <c r="M109" i="22"/>
  <c r="N77" i="22"/>
  <c r="M77" i="22"/>
  <c r="N45" i="22"/>
  <c r="M45" i="22"/>
  <c r="N21" i="22"/>
  <c r="M21" i="22"/>
  <c r="N97" i="22"/>
  <c r="M97" i="22"/>
  <c r="N89" i="22"/>
  <c r="M89" i="22"/>
  <c r="N57" i="22"/>
  <c r="M57" i="22"/>
  <c r="N33" i="22"/>
  <c r="M33" i="22"/>
  <c r="N85" i="22"/>
  <c r="M85" i="22"/>
  <c r="N53" i="22"/>
  <c r="M53" i="22"/>
  <c r="N108" i="22"/>
  <c r="N107" i="22"/>
  <c r="N76" i="22"/>
  <c r="N75" i="22"/>
  <c r="N44" i="22"/>
  <c r="N43" i="22"/>
  <c r="N99" i="22"/>
  <c r="N67" i="22"/>
  <c r="N35" i="22"/>
  <c r="M105" i="22"/>
  <c r="M93" i="22"/>
  <c r="M73" i="22"/>
  <c r="M61" i="22"/>
  <c r="M41" i="22"/>
  <c r="M29" i="22"/>
  <c r="M113" i="22"/>
  <c r="L114" i="22"/>
  <c r="N30" i="22"/>
  <c r="M30" i="22"/>
  <c r="N102" i="22"/>
  <c r="M102" i="22"/>
  <c r="N86" i="22"/>
  <c r="M86" i="22"/>
  <c r="N78" i="22"/>
  <c r="M78" i="22"/>
  <c r="N62" i="22"/>
  <c r="M62" i="22"/>
  <c r="N46" i="22"/>
  <c r="M46" i="22"/>
  <c r="M112" i="22"/>
  <c r="N106" i="22"/>
  <c r="M106" i="22"/>
  <c r="M104" i="22"/>
  <c r="N98" i="22"/>
  <c r="M98" i="22"/>
  <c r="M96" i="22"/>
  <c r="N90" i="22"/>
  <c r="M90" i="22"/>
  <c r="M88" i="22"/>
  <c r="N82" i="22"/>
  <c r="M82" i="22"/>
  <c r="M80" i="22"/>
  <c r="N74" i="22"/>
  <c r="M74" i="22"/>
  <c r="M72" i="22"/>
  <c r="N66" i="22"/>
  <c r="M66" i="22"/>
  <c r="M64" i="22"/>
  <c r="N58" i="22"/>
  <c r="M58" i="22"/>
  <c r="M56" i="22"/>
  <c r="N50" i="22"/>
  <c r="M50" i="22"/>
  <c r="M48" i="22"/>
  <c r="N42" i="22"/>
  <c r="M42" i="22"/>
  <c r="M40" i="22"/>
  <c r="N34" i="22"/>
  <c r="M34" i="22"/>
  <c r="M32" i="22"/>
  <c r="M31" i="22"/>
  <c r="N31" i="22"/>
  <c r="N28" i="22"/>
  <c r="M27" i="22"/>
  <c r="N27" i="22"/>
  <c r="N24" i="22"/>
  <c r="M23" i="22"/>
  <c r="N23" i="22"/>
  <c r="N20" i="22"/>
  <c r="M19" i="22"/>
  <c r="N19" i="22"/>
  <c r="N26" i="22"/>
  <c r="M26" i="22"/>
  <c r="N22" i="22"/>
  <c r="M22" i="22"/>
  <c r="N18" i="22"/>
  <c r="M18" i="22"/>
  <c r="N110" i="22"/>
  <c r="M110" i="22"/>
  <c r="N94" i="22"/>
  <c r="M94" i="22"/>
  <c r="N70" i="22"/>
  <c r="M70" i="22"/>
  <c r="N54" i="22"/>
  <c r="M54" i="22"/>
  <c r="N38" i="22"/>
  <c r="M38" i="22"/>
  <c r="N111" i="22"/>
  <c r="N103" i="22"/>
  <c r="N95" i="22"/>
  <c r="N87" i="22"/>
  <c r="N79" i="22"/>
  <c r="N71" i="22"/>
  <c r="N63" i="22"/>
  <c r="N55" i="22"/>
  <c r="N47" i="22"/>
  <c r="N39" i="22"/>
  <c r="N114" i="22"/>
  <c r="N115" i="22"/>
  <c r="H41" i="7"/>
  <c r="E41" i="7"/>
  <c r="E42" i="7" s="1"/>
  <c r="E38" i="7"/>
  <c r="D23" i="19"/>
  <c r="D24" i="19"/>
  <c r="D25" i="19"/>
  <c r="D26" i="19"/>
  <c r="D27" i="19"/>
  <c r="D28" i="19"/>
  <c r="D29" i="19"/>
  <c r="D30" i="19"/>
  <c r="D22" i="19"/>
  <c r="D32" i="19"/>
  <c r="D33" i="19"/>
  <c r="D8" i="19"/>
  <c r="D9" i="19"/>
  <c r="D10" i="19"/>
  <c r="D11" i="19"/>
  <c r="D12" i="19"/>
  <c r="D13" i="19"/>
  <c r="D14" i="19"/>
  <c r="D15" i="19"/>
  <c r="D7" i="19"/>
  <c r="D17" i="19"/>
  <c r="D18" i="19"/>
  <c r="F8" i="6"/>
  <c r="G8" i="6"/>
  <c r="H8" i="6"/>
  <c r="F9" i="6"/>
  <c r="G9" i="6"/>
  <c r="H9" i="6"/>
  <c r="F10" i="6"/>
  <c r="G10" i="6"/>
  <c r="H10" i="6"/>
  <c r="I10" i="6"/>
  <c r="J10" i="6"/>
  <c r="F11" i="6"/>
  <c r="G11" i="6"/>
  <c r="H11" i="6"/>
  <c r="I11" i="6"/>
  <c r="J11" i="6"/>
  <c r="F12" i="6"/>
  <c r="G12" i="6"/>
  <c r="H12" i="6"/>
  <c r="F13" i="6"/>
  <c r="G13" i="6"/>
  <c r="H13" i="6"/>
  <c r="F14" i="6"/>
  <c r="G14" i="6"/>
  <c r="H14" i="6"/>
  <c r="I14" i="6"/>
  <c r="J14" i="6"/>
  <c r="F15" i="6"/>
  <c r="G15" i="6"/>
  <c r="H15" i="6"/>
  <c r="I15" i="6"/>
  <c r="J15" i="6"/>
  <c r="F16" i="6"/>
  <c r="G16" i="6"/>
  <c r="H16" i="6"/>
  <c r="F17" i="6"/>
  <c r="G17" i="6"/>
  <c r="H17" i="6"/>
  <c r="F18" i="6"/>
  <c r="G18" i="6"/>
  <c r="H18" i="6"/>
  <c r="I18" i="6"/>
  <c r="J18" i="6"/>
  <c r="F19" i="6"/>
  <c r="G19" i="6"/>
  <c r="H19" i="6"/>
  <c r="I19" i="6"/>
  <c r="J19" i="6"/>
  <c r="F20" i="6"/>
  <c r="G20" i="6"/>
  <c r="H20" i="6"/>
  <c r="I20" i="6"/>
  <c r="J20" i="6"/>
  <c r="F21" i="6"/>
  <c r="G21" i="6"/>
  <c r="H21" i="6"/>
  <c r="F22" i="6"/>
  <c r="G22" i="6"/>
  <c r="H22" i="6"/>
  <c r="I22" i="6"/>
  <c r="J22" i="6"/>
  <c r="F23" i="6"/>
  <c r="G23" i="6"/>
  <c r="H23" i="6"/>
  <c r="I23" i="6"/>
  <c r="J23" i="6"/>
  <c r="F24" i="6"/>
  <c r="G24" i="6"/>
  <c r="H24" i="6"/>
  <c r="F25" i="6"/>
  <c r="G25" i="6"/>
  <c r="H25" i="6"/>
  <c r="I25" i="6"/>
  <c r="J25" i="6"/>
  <c r="F26" i="6"/>
  <c r="G26" i="6"/>
  <c r="H26" i="6"/>
  <c r="I26" i="6"/>
  <c r="J26" i="6"/>
  <c r="F27" i="6"/>
  <c r="G27" i="6"/>
  <c r="H27" i="6"/>
  <c r="I27" i="6"/>
  <c r="J27" i="6"/>
  <c r="F28" i="6"/>
  <c r="G28" i="6"/>
  <c r="H28" i="6"/>
  <c r="F29" i="6"/>
  <c r="G29" i="6"/>
  <c r="H29" i="6"/>
  <c r="F30" i="6"/>
  <c r="G30" i="6"/>
  <c r="H30" i="6"/>
  <c r="I30" i="6"/>
  <c r="J30" i="6"/>
  <c r="F31" i="6"/>
  <c r="G31" i="6"/>
  <c r="H31" i="6"/>
  <c r="I31" i="6"/>
  <c r="J31" i="6"/>
  <c r="F32" i="6"/>
  <c r="G32" i="6"/>
  <c r="H32" i="6"/>
  <c r="F33" i="6"/>
  <c r="G33" i="6"/>
  <c r="H33" i="6"/>
  <c r="I33" i="6"/>
  <c r="J33" i="6"/>
  <c r="F34" i="6"/>
  <c r="G34" i="6"/>
  <c r="H34" i="6"/>
  <c r="I34" i="6"/>
  <c r="J34" i="6"/>
  <c r="F35" i="6"/>
  <c r="G35" i="6"/>
  <c r="H35" i="6"/>
  <c r="I35" i="6"/>
  <c r="J35" i="6"/>
  <c r="F36" i="6"/>
  <c r="G36" i="6"/>
  <c r="H36" i="6"/>
  <c r="I36" i="6"/>
  <c r="J36" i="6"/>
  <c r="F37" i="6"/>
  <c r="G37" i="6"/>
  <c r="H37" i="6"/>
  <c r="F38" i="6"/>
  <c r="G38" i="6"/>
  <c r="H38" i="6"/>
  <c r="I38" i="6"/>
  <c r="J38" i="6"/>
  <c r="F39" i="6"/>
  <c r="G39" i="6"/>
  <c r="H39" i="6"/>
  <c r="F40" i="6"/>
  <c r="G40" i="6"/>
  <c r="H40" i="6"/>
  <c r="I40" i="6"/>
  <c r="J40" i="6"/>
  <c r="F41" i="6"/>
  <c r="G41" i="6"/>
  <c r="H41" i="6"/>
  <c r="I41" i="6"/>
  <c r="J41" i="6"/>
  <c r="I32" i="6"/>
  <c r="J32" i="6"/>
  <c r="I29" i="6"/>
  <c r="J29" i="6"/>
  <c r="I39" i="6"/>
  <c r="J39" i="6"/>
  <c r="I37" i="6"/>
  <c r="J37" i="6"/>
  <c r="I24" i="6"/>
  <c r="J24" i="6"/>
  <c r="I21" i="6"/>
  <c r="J21" i="6"/>
  <c r="I12" i="6"/>
  <c r="J12" i="6"/>
  <c r="I16" i="6"/>
  <c r="J16" i="6"/>
  <c r="I13" i="6"/>
  <c r="J13" i="6"/>
  <c r="I17" i="6"/>
  <c r="J17" i="6"/>
  <c r="I9" i="6"/>
  <c r="J9" i="6"/>
  <c r="I8" i="6"/>
  <c r="J8" i="6"/>
  <c r="I28" i="6"/>
  <c r="J28" i="6"/>
  <c r="H39" i="7"/>
  <c r="E39" i="7"/>
  <c r="H38" i="7"/>
  <c r="H42" i="7"/>
  <c r="B38" i="7"/>
  <c r="B42" i="7"/>
  <c r="B39" i="7"/>
  <c r="B40" i="7"/>
  <c r="A40" i="7"/>
  <c r="A39" i="7"/>
  <c r="H40" i="7"/>
  <c r="E40" i="7"/>
  <c r="F7" i="6"/>
  <c r="C44" i="6"/>
  <c r="H7" i="6"/>
  <c r="G7" i="6"/>
  <c r="I7" i="6"/>
  <c r="J7" i="6"/>
  <c r="C43" i="6"/>
  <c r="C45" i="6"/>
  <c r="E7" i="15"/>
  <c r="C7" i="15"/>
  <c r="D6" i="15"/>
  <c r="E6" i="15"/>
  <c r="D35" i="19"/>
  <c r="D37" i="19"/>
  <c r="L62" i="2" l="1"/>
  <c r="G2" i="28"/>
  <c r="E13" i="12" s="1"/>
  <c r="H13" i="12" s="1"/>
  <c r="H12" i="12"/>
  <c r="H9" i="12"/>
  <c r="G5" i="28"/>
  <c r="E14" i="12" s="1"/>
  <c r="G14" i="12" s="1"/>
  <c r="G4" i="28"/>
  <c r="E11" i="12" s="1"/>
  <c r="H11" i="12" s="1"/>
  <c r="G3" i="28"/>
  <c r="E10" i="12" s="1"/>
  <c r="H10" i="12" s="1"/>
  <c r="L61" i="2"/>
  <c r="G9" i="12"/>
  <c r="G13" i="12"/>
  <c r="G12" i="12"/>
  <c r="E52" i="5"/>
  <c r="G15" i="12"/>
  <c r="H15" i="12"/>
  <c r="E22" i="24"/>
  <c r="E21" i="11"/>
  <c r="E48" i="8"/>
  <c r="E28" i="9"/>
  <c r="E35" i="4"/>
  <c r="E48" i="14"/>
  <c r="E26" i="25"/>
  <c r="H14" i="12" l="1"/>
  <c r="G10" i="12"/>
  <c r="H28" i="12"/>
  <c r="H32" i="12" s="1"/>
  <c r="G11" i="12"/>
  <c r="G28" i="12" s="1"/>
  <c r="G32" i="12" s="1"/>
  <c r="E28" i="12"/>
  <c r="H30" i="12" l="1"/>
  <c r="H34" i="12"/>
  <c r="H33" i="12"/>
  <c r="G30" i="12"/>
  <c r="D28" i="12"/>
  <c r="E30" i="12"/>
  <c r="E32" i="12"/>
  <c r="D32" i="12" l="1"/>
  <c r="E33" i="12" s="1"/>
  <c r="D30" i="12"/>
</calcChain>
</file>

<file path=xl/sharedStrings.xml><?xml version="1.0" encoding="utf-8"?>
<sst xmlns="http://schemas.openxmlformats.org/spreadsheetml/2006/main" count="1541" uniqueCount="941">
  <si>
    <t>Project Description</t>
  </si>
  <si>
    <t>Project Information</t>
  </si>
  <si>
    <t>Project Name:</t>
  </si>
  <si>
    <t>Project Location:</t>
  </si>
  <si>
    <t>Criteria</t>
  </si>
  <si>
    <t>Prerequisite</t>
  </si>
  <si>
    <t>Points Possible</t>
  </si>
  <si>
    <t>Points Pursued</t>
  </si>
  <si>
    <t>References for Contractors and Team (Attachments, Construction Docs, etc.)</t>
  </si>
  <si>
    <t>Other Notes for Contractor Regarding Compliance (Items to track during construction, etc.)</t>
  </si>
  <si>
    <t xml:space="preserve">INTEGRATION </t>
  </si>
  <si>
    <t>Subtotal</t>
  </si>
  <si>
    <t xml:space="preserve">WATER </t>
  </si>
  <si>
    <t>II.P1</t>
  </si>
  <si>
    <t>Integrated Design</t>
  </si>
  <si>
    <t>P</t>
  </si>
  <si>
    <t>WE.P1</t>
  </si>
  <si>
    <t>Outdoor Water Budget and Irrigation System Performance</t>
  </si>
  <si>
    <t>II.P2</t>
  </si>
  <si>
    <t>Microclimate Based Design</t>
  </si>
  <si>
    <t>WE.P2</t>
  </si>
  <si>
    <t>Minimum Reduction in Indoor Potable Water Use</t>
  </si>
  <si>
    <t>Project Number</t>
  </si>
  <si>
    <t>II.P3</t>
  </si>
  <si>
    <t>Educational Display</t>
  </si>
  <si>
    <t>WE.C1</t>
  </si>
  <si>
    <t>Indoor Water Use Reduction</t>
  </si>
  <si>
    <t>II.C1</t>
  </si>
  <si>
    <t>Enhanced Integrated Design</t>
  </si>
  <si>
    <t>WE.C2</t>
  </si>
  <si>
    <t>Reduce Potable Water Use for Sewage Conveyance</t>
  </si>
  <si>
    <t>II.C2</t>
  </si>
  <si>
    <t>Demonstration Areas, Staff Training and Community Outreach</t>
  </si>
  <si>
    <t>WE.C3</t>
  </si>
  <si>
    <t>Reduce Potable Water Use for Non Recreational Landscaping Areas</t>
  </si>
  <si>
    <t>Project Location</t>
  </si>
  <si>
    <t>II.C3</t>
  </si>
  <si>
    <t>Life Cycle Cost Analysis</t>
  </si>
  <si>
    <t>WE.C4</t>
  </si>
  <si>
    <t>Reduce Potable Water Use for Recreational Landscaping Areas</t>
  </si>
  <si>
    <t>II.C4</t>
  </si>
  <si>
    <t>Outdoor Classrooms</t>
  </si>
  <si>
    <t>WE.C5</t>
  </si>
  <si>
    <t>Irrigation System Commissioning</t>
  </si>
  <si>
    <t>II.C5</t>
  </si>
  <si>
    <t>School Garden</t>
  </si>
  <si>
    <t>WE.C6</t>
  </si>
  <si>
    <t>Water Management System</t>
  </si>
  <si>
    <t>II.C6</t>
  </si>
  <si>
    <t>Grid Neutral/Zero Net Energy</t>
  </si>
  <si>
    <t>II.C7</t>
  </si>
  <si>
    <t>Plug Load Reduction</t>
  </si>
  <si>
    <t>SUSTAINABLE SITES</t>
  </si>
  <si>
    <t>II.C8</t>
  </si>
  <si>
    <t>School Master Plan</t>
  </si>
  <si>
    <t>SS.P1</t>
  </si>
  <si>
    <t>Site Selection and Evaluation</t>
  </si>
  <si>
    <t>II.C9</t>
  </si>
  <si>
    <t>Innovation - {Include Innovation Title Here and Complete Req's After Construction}</t>
  </si>
  <si>
    <t>SS.P2</t>
  </si>
  <si>
    <t>Construction Site Runoff Control</t>
  </si>
  <si>
    <t>SS.C1</t>
  </si>
  <si>
    <t>Sustainable Site Selection</t>
  </si>
  <si>
    <t>II.C10</t>
  </si>
  <si>
    <t>Design for Adaptability, Durability and Disassembly</t>
  </si>
  <si>
    <t>SS.C2</t>
  </si>
  <si>
    <t>SS.C3</t>
  </si>
  <si>
    <t>INDOOR ENVIRONMENTAL QUALITY</t>
  </si>
  <si>
    <t>SS.C4</t>
  </si>
  <si>
    <t>Cultural Responsive Design</t>
  </si>
  <si>
    <t>EQ.P1</t>
  </si>
  <si>
    <t>Air Quality in Naturally Conditioned and Ventilated Schools</t>
  </si>
  <si>
    <t>SS.C5</t>
  </si>
  <si>
    <t>EQ.P2</t>
  </si>
  <si>
    <t>SS.C6</t>
  </si>
  <si>
    <t>Human Powered Transporation</t>
  </si>
  <si>
    <t>EQ.P3</t>
  </si>
  <si>
    <t xml:space="preserve">Construction IAQ Management </t>
  </si>
  <si>
    <t>SS.C7</t>
  </si>
  <si>
    <t>EQ.P4</t>
  </si>
  <si>
    <t>Moisture Management</t>
  </si>
  <si>
    <t>SS.C8</t>
  </si>
  <si>
    <t>Post-Construction Stormwater Management</t>
  </si>
  <si>
    <t>EQ.P5</t>
  </si>
  <si>
    <t>View Windows</t>
  </si>
  <si>
    <t>SS.C9</t>
  </si>
  <si>
    <t>Reduce Heat Islands – Landscaping</t>
  </si>
  <si>
    <t>EQ.P6</t>
  </si>
  <si>
    <t>Daylighting and Glare</t>
  </si>
  <si>
    <t>SS.C10</t>
  </si>
  <si>
    <t>Reduce Heat Islands – Cool Roofs / Vegetated Roofs</t>
  </si>
  <si>
    <t>EQ.P7</t>
  </si>
  <si>
    <t>Minimum Acoustical Performance</t>
  </si>
  <si>
    <t>SS.C11</t>
  </si>
  <si>
    <t>Light Pollution Reduction</t>
  </si>
  <si>
    <t>EQ.P8</t>
  </si>
  <si>
    <t xml:space="preserve">Minimum Low Emitting Materials </t>
  </si>
  <si>
    <t>EQ.C1</t>
  </si>
  <si>
    <t>Enhanced View Windows</t>
  </si>
  <si>
    <t>MATERIALS &amp; WASTE MANAGEMENT</t>
  </si>
  <si>
    <t>EQ.C2</t>
  </si>
  <si>
    <t>Daylighting in Classrooms</t>
  </si>
  <si>
    <t>MW.P1</t>
  </si>
  <si>
    <t>Storage and Collection of Recyclables</t>
  </si>
  <si>
    <t>EQ.C3</t>
  </si>
  <si>
    <t>Pollutant and Chemical Source Control</t>
  </si>
  <si>
    <t>MW.P2</t>
  </si>
  <si>
    <t>Minimum Construction Site Waste Management</t>
  </si>
  <si>
    <t>EQ.C4</t>
  </si>
  <si>
    <t>MW.C1</t>
  </si>
  <si>
    <t>Construction Site Waste Management</t>
  </si>
  <si>
    <t>EQ.C5</t>
  </si>
  <si>
    <t>Enhanced Air Quality Measures</t>
  </si>
  <si>
    <t>MW.C2</t>
  </si>
  <si>
    <t xml:space="preserve">Single Attribute – Recycled Content </t>
  </si>
  <si>
    <t>EQ.C6</t>
  </si>
  <si>
    <t>Post-Construction IAQ</t>
  </si>
  <si>
    <t>MW.C3</t>
  </si>
  <si>
    <t>Single Attribute - Rapidly Renewable Materials</t>
  </si>
  <si>
    <t>EQ.C7</t>
  </si>
  <si>
    <t>Enhanced Acoustical Performance</t>
  </si>
  <si>
    <t>MW.C4</t>
  </si>
  <si>
    <t>Single Attribute - Certified Wood</t>
  </si>
  <si>
    <t>EQ.C8</t>
  </si>
  <si>
    <t>Electric Lighting</t>
  </si>
  <si>
    <t>MW.C5</t>
  </si>
  <si>
    <t>Single Attribute - Regional Materials</t>
  </si>
  <si>
    <t>MW.C6</t>
  </si>
  <si>
    <t>Material Reuse</t>
  </si>
  <si>
    <t xml:space="preserve">ENERGY </t>
  </si>
  <si>
    <t>MW.C7</t>
  </si>
  <si>
    <t>Durable and Low Maintenance Flooring</t>
  </si>
  <si>
    <t>EE.P1</t>
  </si>
  <si>
    <t>Minimum Energy Performance</t>
  </si>
  <si>
    <t>MW.C8</t>
  </si>
  <si>
    <t>Building Reuse – Exterior</t>
  </si>
  <si>
    <t>EE.P2</t>
  </si>
  <si>
    <t>Commissioning</t>
  </si>
  <si>
    <t>MW.C9</t>
  </si>
  <si>
    <t>Building Reuse – Interior</t>
  </si>
  <si>
    <t>CHPS ANNOTATED SCORECARD</t>
  </si>
  <si>
    <t>EE.P3</t>
  </si>
  <si>
    <t>Facility Staff &amp; Occupant Training</t>
  </si>
  <si>
    <t>MW.C10</t>
  </si>
  <si>
    <t>Environmental Performance Reporting</t>
  </si>
  <si>
    <t>EE.P4</t>
  </si>
  <si>
    <t>Eliminate Ozone Depleting Refrigerants</t>
  </si>
  <si>
    <t>EE.P5</t>
  </si>
  <si>
    <t>Base Level Energy Management System</t>
  </si>
  <si>
    <t>DISTRICT PLANNING, OPERATION &amp; MAINTENANCE</t>
  </si>
  <si>
    <t>EE.P6</t>
  </si>
  <si>
    <t>ENERGY STAR Equipment</t>
  </si>
  <si>
    <t>OM.P1</t>
  </si>
  <si>
    <t>District High Performance Operations</t>
  </si>
  <si>
    <t>EE.C1</t>
  </si>
  <si>
    <t>Superior Energy Performance</t>
  </si>
  <si>
    <t>OM.P2</t>
  </si>
  <si>
    <t>Systems Maintenance Plan</t>
  </si>
  <si>
    <t>EE.C2</t>
  </si>
  <si>
    <t xml:space="preserve">Renewable Energy </t>
  </si>
  <si>
    <t>OM.C1</t>
  </si>
  <si>
    <t>District High Performance Planning</t>
  </si>
  <si>
    <t>EE.C3</t>
  </si>
  <si>
    <t>Advanced Energy Management System and Submetering</t>
  </si>
  <si>
    <t>OM.C2</t>
  </si>
  <si>
    <t>Enhanced High Performance Operations</t>
  </si>
  <si>
    <t>EE.C4</t>
  </si>
  <si>
    <t>Flex Energy – Solar Ready</t>
  </si>
  <si>
    <t>OM.C3</t>
  </si>
  <si>
    <t>EE.C5</t>
  </si>
  <si>
    <t>Control Building Envelope Openings</t>
  </si>
  <si>
    <t>OM.C4</t>
  </si>
  <si>
    <t>Green Cleaning</t>
  </si>
  <si>
    <t>EE.C6</t>
  </si>
  <si>
    <t>Enhanced Commissioning</t>
  </si>
  <si>
    <t>OM.C5</t>
  </si>
  <si>
    <t>Work Order and Maintenance Management System</t>
  </si>
  <si>
    <t>CHPS-1</t>
  </si>
  <si>
    <t>OM.C6</t>
  </si>
  <si>
    <t>Indoor Environmental Management Plan</t>
  </si>
  <si>
    <t>OM.C7</t>
  </si>
  <si>
    <t>Integrated Pest Management</t>
  </si>
  <si>
    <t>OM.C8</t>
  </si>
  <si>
    <t>Climate Change Action / Carbon Footprint Reporting</t>
  </si>
  <si>
    <t>OM.C9</t>
  </si>
  <si>
    <t>Green Power</t>
  </si>
  <si>
    <t>TOTAL:</t>
  </si>
  <si>
    <t>Collaborative for High Performance Schools</t>
  </si>
  <si>
    <t>2012 HI-CHPS Criteria</t>
  </si>
  <si>
    <t>Integration and Innovation Design Review Documentation</t>
  </si>
  <si>
    <t>Description</t>
  </si>
  <si>
    <t>Points Available</t>
  </si>
  <si>
    <t>Points Claimed</t>
  </si>
  <si>
    <t>Attachment Required</t>
  </si>
  <si>
    <t>Attachment Location Reference</t>
  </si>
  <si>
    <t>Construction Documents Required</t>
  </si>
  <si>
    <t>Construction Document References</t>
  </si>
  <si>
    <t>II.P1.1</t>
  </si>
  <si>
    <t>Integrated Design Workshops</t>
  </si>
  <si>
    <t>II.P1.2</t>
  </si>
  <si>
    <t>HI-CHPS Scorecard Plansheet</t>
  </si>
  <si>
    <t>Construction drawings must incorporate the HI-CHPS Scorecard provided through the CHPS Verified Program.</t>
  </si>
  <si>
    <t>Submit the detailed site analysis and findings. For credit to be awarded, all of the measures listed under the site analysis and findings requirements must be included. For major modernization projects, if a requirement seems unreasonable based on the scope, provide justification through the verification process.</t>
  </si>
  <si>
    <t xml:space="preserve">Construction drawings must include the location of and details of display. </t>
  </si>
  <si>
    <t>II.C1.1</t>
  </si>
  <si>
    <t>General Contractor Included in Design Workshops</t>
  </si>
  <si>
    <t>Provide proof of the General Contractors involvement through contract or letter, including commitment and work completed.</t>
  </si>
  <si>
    <t>II.C1.2</t>
  </si>
  <si>
    <t>BIM</t>
  </si>
  <si>
    <t>Construction drawing submittal must include BIM model with required features.</t>
  </si>
  <si>
    <t>II.C2.1</t>
  </si>
  <si>
    <t>Demonstration Areas</t>
  </si>
  <si>
    <t>II.C2.2</t>
  </si>
  <si>
    <t>Staff Training</t>
  </si>
  <si>
    <t>II.C2.3</t>
  </si>
  <si>
    <t>Community Open House</t>
  </si>
  <si>
    <t>Submit a copy of the project specific life cycle cost analysis.</t>
  </si>
  <si>
    <t>Construction drawings must include an outdoor classroom space including the required features.</t>
  </si>
  <si>
    <t>Construction drawings should identify the location and size of the garden as well as its storage space. Irrigation for the garden should be identified on a landscape irrigation design plan.</t>
  </si>
  <si>
    <t>Compliance will be verified through following the requirements under EE.C1 Superior Energy Efficiency and EE.C2 Renewable Energy.</t>
  </si>
  <si>
    <t>II.C6.1</t>
  </si>
  <si>
    <t>Grid Neutral</t>
  </si>
  <si>
    <t>II.C6.2</t>
  </si>
  <si>
    <t>Zero Net Energy</t>
  </si>
  <si>
    <t>Innovation</t>
  </si>
  <si>
    <t>II.C9.1</t>
  </si>
  <si>
    <t>Include Innovation Title Here</t>
  </si>
  <si>
    <t xml:space="preserve">1 -3 </t>
  </si>
  <si>
    <t>II.C9.2</t>
  </si>
  <si>
    <t>II.C9.3</t>
  </si>
  <si>
    <t>II.C9.4</t>
  </si>
  <si>
    <t>II.C10.1</t>
  </si>
  <si>
    <t>Disassembly Plan</t>
  </si>
  <si>
    <t>II.C10.2</t>
  </si>
  <si>
    <t>Design for Disentanglement</t>
  </si>
  <si>
    <t>Construction drawings must show major system designs to promote disentanglement. It may be necessary to provide additional sketches or drawings that are not typically found in plan sets.</t>
  </si>
  <si>
    <t>II.C10.3</t>
  </si>
  <si>
    <t>Connections for Disassembly</t>
  </si>
  <si>
    <t>Construction drawings must show system connection drawings.</t>
  </si>
  <si>
    <t>Integration and Innovation Construction Review Documentation</t>
  </si>
  <si>
    <r>
      <t>Instructions: For every credit and prerequisite claimed, submit information about each of the requirements.  For attachments, reference the filename and bookmark (if appropriate) where it can be found.  Indicate if required tables provided by CHPS have been completed.  Provide construction document references as needed. Prerequisites are highlighted.  If claiming credit under II.C9, fill in the name and value of  the innovation credits.</t>
    </r>
    <r>
      <rPr>
        <i/>
        <sz val="12"/>
        <rFont val="Calibri"/>
        <family val="2"/>
        <scheme val="minor"/>
      </rPr>
      <t xml:space="preserve">
Some criteria have sub-criteria, which may be required or optional.  These are indicated in the "Points Available" column.</t>
    </r>
  </si>
  <si>
    <t>Submit meeting agendas and attendee lists with identifying roles for all four required workshops.
Submit meeting minutes that outline high performance goals, implementation procedures, topics needing further investigation or research, and team members responsible for each prerequisite and targeted credit.</t>
  </si>
  <si>
    <t xml:space="preserve"> </t>
  </si>
  <si>
    <t>Submit a picture of the installed demonstration areas with a brief description of each.</t>
  </si>
  <si>
    <t>Provide the training manual or a link if offered through the school’s website. Provide a copy of training materials and attendee list.</t>
  </si>
  <si>
    <t>Submit pictures from the school’s open house. Provide a copy of the invitation, tour features, and guest book of attendees.</t>
  </si>
  <si>
    <t>Submit a picture(s) of the completed outdoor classroom(s).</t>
  </si>
  <si>
    <t>Submit a picture(s) of the completed garden(s).
Submit the long-term maintenance plan for the garden spaces.
For existing schools, submit proof that the garden site soil has been tested and no harmful contaminants are present.</t>
  </si>
  <si>
    <t>Submit the plug load reduction plan, including the inventory of equipment and identification of the responsible party for implementation of the plan.</t>
  </si>
  <si>
    <t>Submit school master plan.</t>
  </si>
  <si>
    <t>For each new credit attempted: 1) define the credit and its purpose; 2) describe the proposed criteria for compliance including any applicable standards; 3) identify documentation requirements that verify compliance with the proposed credit; 4) submit a narrative describing how the credit reflects sustainable or environmental health and safety practices, and 5) submit documentation identified in 3).
For claiming credit for exceptional performance in an existing credit area, submit a narrative of the design approach, including an explanation of how the original credit was exceeded by a significant amount.</t>
  </si>
  <si>
    <t>Submit Disassembly Plan.
Submit pictures of the features taken during construction with narratives of what is shown.</t>
  </si>
  <si>
    <t>Submit pictures of the features taken during construction with narratives of what is shown.</t>
  </si>
  <si>
    <t>Indoor Environmental Quality Design Review Documentation</t>
  </si>
  <si>
    <t>CHPS Table</t>
  </si>
  <si>
    <t xml:space="preserve">Construction drawings must include diagrams and calculations showing that the design meets the natural ventilation requirements.  Include tables showing floor and window ratios of each room or if an engineered system, include outputs of CFD (Computational Fluid Dynamics) analysis. 
Construction drawings must show required carbon monoxide monitors and installation details (sensitivity and height above floor).
Construction drawings must include a table with seasonal temperatures and humidity design criteria, and metabolic rates for each space. Provide supporting documentation with PMV/PPD calculations, and/or ASHRAE Comfort Tool results that standards have been met.  </t>
  </si>
  <si>
    <t>Construction drawings must include mechanical schedules with minimum required outside air CFM rates and MERV level by air handler type. Include the ASHRAE 62.1 Mechanical Ventilation Calculation Worksheet. Mechanical drawings should indicate requirements.
Construction drawing must include a table with seasonal temperatures and humidity design criteria, and metabolic rates for each space. Provide supporting documentation with PMV/PPD calculations, and/or ASHRAE Comfort Tool results that standards have been met.
Construction drawings must show air intake openings and clearly identify hazardous and noxious contaminant sources on the drawings (e.g. bus and vehicle loading areas, ventilation exhaust locations).</t>
  </si>
  <si>
    <t>Construction drawings must include Indoor Air Quality management features</t>
  </si>
  <si>
    <t>EQ.P3.1</t>
  </si>
  <si>
    <t>SMACNA for all projects</t>
  </si>
  <si>
    <t>EQ.P3.2</t>
  </si>
  <si>
    <t>SMACNA for reno/modernization</t>
  </si>
  <si>
    <t>EQ.P3.3</t>
  </si>
  <si>
    <t>Building Flush Out - Select Option Used</t>
  </si>
  <si>
    <t>Construction drawings must include a site plan showing required drainage, and diagrams and details of condensate system must show drain tap and gravity drainage system. 
Construction drawings must include irrigation plans showing that sprinkler ranges do not intersect with buildings. </t>
  </si>
  <si>
    <t>Complete tab EQ.P5_C1- View Windows</t>
  </si>
  <si>
    <t>Construction drawings must include required calculations for view windows. Fulfill this requirement by completing the HI-CHPS Plan Sheet. Plans and sections will be used for verification.</t>
  </si>
  <si>
    <t>Provide PDF results of a daylight simulation model, a computer based simulation model, a physical model, or manually calculated sunlight penetration in the classrooms to avoid direct sunlight on teaching surfaces and work planes. </t>
  </si>
  <si>
    <t>Construction drawings must show required photocontrols, sensors, lighting zones and set points. </t>
  </si>
  <si>
    <t>Provide PDF of the report from a qualified acoustical consultant verifying that classrooms have been designed to meet the relevant requirements including 1) measures taken to limit sound transmission between core learning spaces and adjacent spaces, 2) proof of floor-ceiling assemblies that meet the IIC of 50 or greater, 3) compliance with sound and vibration control requirements outlined in the HVAC Applications ASHRAE Handbook, Chapter 47, and 4) calculations showing compliance with ANSI S12.60.</t>
  </si>
  <si>
    <t>Construction drawings should reflect measures taken to meet the required acoustic levels. </t>
  </si>
  <si>
    <t xml:space="preserve">Construction drawings shall specify the low-emitting products with the maximum allowed VOC
concentration levels per product. </t>
  </si>
  <si>
    <t>Construction drawings must include required calculations for view windows. Fulfill this requirement by completing the HI-CHPS Verified Plan Sheet. Plans and sections will be used for verification. Plans and sections will be used for verification.</t>
  </si>
  <si>
    <t>EQ.C1.1</t>
  </si>
  <si>
    <t>Access to Views, 80%</t>
  </si>
  <si>
    <t>Access to Views, 90%</t>
  </si>
  <si>
    <t>Complete tab EQ C2 - Daylighting</t>
  </si>
  <si>
    <t>Construction drawings must identify spaces that qualify as daylit, and the percentage of daylit classrooms. Fulfill this requirement by completing the CHPS Verified Plan Sheet, CHPS-3. Plans and sections will be used for verification.  
For each classroom group identified on the HI-CHPS Verified Plan Sheet, provide the required computer based simulation results including point-by-point lighting predictions as appropriate. </t>
  </si>
  <si>
    <t>EQ.C2.1</t>
  </si>
  <si>
    <t>Classroom spaces</t>
  </si>
  <si>
    <t>1-4</t>
  </si>
  <si>
    <t>EQ.C2.2</t>
  </si>
  <si>
    <t>Support spaces</t>
  </si>
  <si>
    <t>1-2</t>
  </si>
  <si>
    <t>EQ.C3.1</t>
  </si>
  <si>
    <t>Off-Gassing</t>
  </si>
  <si>
    <t>Construction drawings shall specify spaces stated in the prerequisite are ventilated to maintain a 1-3 Pa negative pressure, compared to their immediate environment, and are exhausted at a rate of 0.50 cfm/ft2.</t>
  </si>
  <si>
    <t>EQ.C3.2</t>
  </si>
  <si>
    <t>Walk Off Mats</t>
  </si>
  <si>
    <t xml:space="preserve">Construction drawings shall identify walk-off mats or equivalent track-off mitigation measures at all high volume entrances and lengths. </t>
  </si>
  <si>
    <t>EQ.C3.3</t>
  </si>
  <si>
    <t xml:space="preserve">Control Surface Dust </t>
  </si>
  <si>
    <t>Construction drawings which identify hard-surfaced paving not less than six feet by six feet at all outside entrances or doorways to any school room.</t>
  </si>
  <si>
    <t>EQ.C3.4</t>
  </si>
  <si>
    <t xml:space="preserve">Electric Ignitions for Gas-Fired Equipment </t>
  </si>
  <si>
    <t xml:space="preserve">Construction drawings shall identify electric ignitions to light any gas-fired equipment. </t>
  </si>
  <si>
    <t>EQ.C3.5</t>
  </si>
  <si>
    <t>Install radon mitigation systems</t>
  </si>
  <si>
    <t xml:space="preserve">Construction drawings shall include details of radon mitigation system. </t>
  </si>
  <si>
    <t>EQ.C3.6</t>
  </si>
  <si>
    <t>Install a carbon monoxide monitor</t>
  </si>
  <si>
    <t xml:space="preserve">Construction drawings must indicate carbon monoxide monitors in required locations. </t>
  </si>
  <si>
    <t>Construction drawings shall specify the low-emitting products with the maximum allowed VOC concentration levels per product. </t>
  </si>
  <si>
    <t>EQ.C4.1</t>
  </si>
  <si>
    <t>Flooring Systems</t>
  </si>
  <si>
    <t>EQ.C4.2</t>
  </si>
  <si>
    <t xml:space="preserve">Ceiling &amp; Wall Systems </t>
  </si>
  <si>
    <t>EQ.C4.3</t>
  </si>
  <si>
    <t>Furniture &amp; Furnishings</t>
  </si>
  <si>
    <t>EQ.C5.1</t>
  </si>
  <si>
    <t>Naturally Ventilated and Conditioned Spaces</t>
  </si>
  <si>
    <t>Construction drawings shall include notes for the required permanent signage. The required carbon dioxide detectors under EQ.P1 must include details or notes for the sensors or other
indication devices that record classroom levels and notify facility management when they exceed 700 ppm. </t>
  </si>
  <si>
    <t>EQ.C5.2</t>
  </si>
  <si>
    <t>Construction drawings shall include controls and details for the required system.</t>
  </si>
  <si>
    <t>EQ.C5.3</t>
  </si>
  <si>
    <t>Mechanically Ventilated and Conditioned Spaces</t>
  </si>
  <si>
    <t>Construction drawings, ideally the mechanical drawings must include access doors highlighted for all ductwork in the building. </t>
  </si>
  <si>
    <t>EQ.C5.4</t>
  </si>
  <si>
    <t xml:space="preserve">Construction drawings must identify ducted returns. </t>
  </si>
  <si>
    <t>EQ.C5.5</t>
  </si>
  <si>
    <t>Construction drawings, likely the mechanical schedules must include minimum required filtration levels for all HVAC systems.</t>
  </si>
  <si>
    <t xml:space="preserve">Construction drawings shall include a general construction note for the requirement. </t>
  </si>
  <si>
    <t>EQ.C7.1</t>
  </si>
  <si>
    <t>Reverberation Time Requirements</t>
  </si>
  <si>
    <t>Requirements must be included in acoustical report provided under EQ.P7</t>
  </si>
  <si>
    <t>Requirements must be incorporated into construction documents as specified. </t>
  </si>
  <si>
    <t>EQ.C7.2</t>
  </si>
  <si>
    <t>Background Noise Requirements</t>
  </si>
  <si>
    <t>EQ.C7.3</t>
  </si>
  <si>
    <t>Noise Isolation Requirements</t>
  </si>
  <si>
    <t>Requirements must be included in commissioning plan developed under EE.P2.</t>
  </si>
  <si>
    <t>EQ.C8.1</t>
  </si>
  <si>
    <t>Multi-scene indirect/direct lighting systems</t>
  </si>
  <si>
    <t>Construction drawings, particularly the electrical plans must include point-by-point lighting calculations for each classroom type. 
Construction drawings, ideally the electrical schedule must include the required lighting and system features. </t>
  </si>
  <si>
    <t>EQ.C8.2</t>
  </si>
  <si>
    <t>General illumination and A/V modes</t>
  </si>
  <si>
    <t>EQ.C8.3</t>
  </si>
  <si>
    <t>Separate teaching wall lighting system</t>
  </si>
  <si>
    <t>EQ.C8.4</t>
  </si>
  <si>
    <t>General illumination mode average illumination</t>
  </si>
  <si>
    <t>EQ.C8.5</t>
  </si>
  <si>
    <t>A/V mode requirement average illumination</t>
  </si>
  <si>
    <t>EQ.C8.6</t>
  </si>
  <si>
    <t>Two levels of lighting</t>
  </si>
  <si>
    <t>EQ.P5 and EQ.C1 - View Windows</t>
  </si>
  <si>
    <t>Instructions: Complete shaded columns A - E in the table bellow.  The remaining columns will automatically be calculated.  Use one line for each set of identical spaces.  Sorting is enabled on this sheet for convenience.  Be sure to select entire table before sorting.  Be sure to enter all related spaces -- not only those that contain view windows.</t>
  </si>
  <si>
    <t>Space Name</t>
  </si>
  <si>
    <r>
      <t>Area per Space (ft</t>
    </r>
    <r>
      <rPr>
        <b/>
        <vertAlign val="superscript"/>
        <sz val="11"/>
        <color theme="1"/>
        <rFont val="Calibri"/>
        <family val="2"/>
        <scheme val="minor"/>
      </rPr>
      <t>2</t>
    </r>
    <r>
      <rPr>
        <b/>
        <sz val="11"/>
        <color theme="1"/>
        <rFont val="Calibri"/>
        <family val="2"/>
        <scheme val="minor"/>
      </rPr>
      <t>)</t>
    </r>
  </si>
  <si>
    <t>Number of Similar Spaces</t>
  </si>
  <si>
    <r>
      <t>View Window Area in Each Space (ft</t>
    </r>
    <r>
      <rPr>
        <b/>
        <vertAlign val="superscript"/>
        <sz val="11"/>
        <color theme="1"/>
        <rFont val="Calibri"/>
        <family val="2"/>
        <scheme val="minor"/>
      </rPr>
      <t>2</t>
    </r>
    <r>
      <rPr>
        <b/>
        <sz val="11"/>
        <color theme="1"/>
        <rFont val="Calibri"/>
        <family val="2"/>
        <scheme val="minor"/>
      </rPr>
      <t>)</t>
    </r>
  </si>
  <si>
    <t>Width of View Windows in Each Space (ft)</t>
  </si>
  <si>
    <r>
      <t>Total Floor Area of Spaces (ft</t>
    </r>
    <r>
      <rPr>
        <b/>
        <vertAlign val="superscript"/>
        <sz val="11"/>
        <color theme="1"/>
        <rFont val="Calibri"/>
        <family val="2"/>
        <scheme val="minor"/>
      </rPr>
      <t>2</t>
    </r>
    <r>
      <rPr>
        <b/>
        <sz val="11"/>
        <color theme="1"/>
        <rFont val="Calibri"/>
        <family val="2"/>
        <scheme val="minor"/>
      </rPr>
      <t>)</t>
    </r>
  </si>
  <si>
    <r>
      <t>Qualifying Areas (ft</t>
    </r>
    <r>
      <rPr>
        <b/>
        <vertAlign val="superscript"/>
        <sz val="11"/>
        <color theme="1"/>
        <rFont val="Calibri"/>
        <family val="2"/>
        <scheme val="minor"/>
      </rPr>
      <t>2</t>
    </r>
    <r>
      <rPr>
        <b/>
        <sz val="11"/>
        <color theme="1"/>
        <rFont val="Calibri"/>
        <family val="2"/>
        <scheme val="minor"/>
      </rPr>
      <t>) Based On:</t>
    </r>
  </si>
  <si>
    <r>
      <t>Qualifying Area (ft</t>
    </r>
    <r>
      <rPr>
        <b/>
        <vertAlign val="superscript"/>
        <sz val="11"/>
        <color theme="1"/>
        <rFont val="Calibri"/>
        <family val="2"/>
        <scheme val="minor"/>
      </rPr>
      <t>2</t>
    </r>
    <r>
      <rPr>
        <b/>
        <sz val="11"/>
        <color theme="1"/>
        <rFont val="Calibri"/>
        <family val="2"/>
        <scheme val="minor"/>
      </rPr>
      <t>) per Space</t>
    </r>
  </si>
  <si>
    <r>
      <t>Total Qualifying Floor Area (ft</t>
    </r>
    <r>
      <rPr>
        <b/>
        <vertAlign val="superscript"/>
        <sz val="11"/>
        <color theme="1"/>
        <rFont val="Calibri"/>
        <family val="2"/>
        <scheme val="minor"/>
      </rPr>
      <t>2</t>
    </r>
    <r>
      <rPr>
        <b/>
        <sz val="11"/>
        <color theme="1"/>
        <rFont val="Calibri"/>
        <family val="2"/>
        <scheme val="minor"/>
      </rPr>
      <t>)</t>
    </r>
  </si>
  <si>
    <t>View Window Area</t>
  </si>
  <si>
    <t>View Window Width</t>
  </si>
  <si>
    <t>Classroom Type 1</t>
  </si>
  <si>
    <t>Classroom Type 2</t>
  </si>
  <si>
    <t>Classroom Type 3</t>
  </si>
  <si>
    <t>Classroom Type 4</t>
  </si>
  <si>
    <t>Classroom Type 5</t>
  </si>
  <si>
    <t>Classroom Type 6</t>
  </si>
  <si>
    <t>Multi-Purpose Room</t>
  </si>
  <si>
    <t>Administration Area</t>
  </si>
  <si>
    <t>User-Defined</t>
  </si>
  <si>
    <t>Compliance Summary</t>
  </si>
  <si>
    <t>Total Qualifying Floor Area in Project:</t>
  </si>
  <si>
    <t>Total Overall Floor Area in Project:</t>
  </si>
  <si>
    <t>Percent of Floor Areq Qualifying:</t>
  </si>
  <si>
    <t>EQ.C2 - Daylighting in Classrooms</t>
  </si>
  <si>
    <t>Instructions: Complete cells C6 and C7, and shaded columns A - C.  For Column B, use "Other Support" for library, cafeteria, auditorium, and multi-purpose/commons area. Complete one column for C2.1/C2.2 (D, E, or F)  plus column G and for C2.3/C2.4 (H or J).  Note that you must only comply with one path per sub-credit.  Sorting is enabled on this sheet for convenience.</t>
  </si>
  <si>
    <t xml:space="preserve">Select Classroom Space Approach </t>
  </si>
  <si>
    <t xml:space="preserve">Multiple Point in Time </t>
  </si>
  <si>
    <t>Select Support Space Approach</t>
  </si>
  <si>
    <t>C2.1/C2.2: Classrooms</t>
  </si>
  <si>
    <t>C2.3/C2.4: Support Spaces</t>
  </si>
  <si>
    <t>Admin Offices</t>
  </si>
  <si>
    <t>Other Support Spaces</t>
  </si>
  <si>
    <t>Space Label</t>
  </si>
  <si>
    <t>Space Type</t>
  </si>
  <si>
    <t>Floor Area</t>
  </si>
  <si>
    <t>Complies?</t>
  </si>
  <si>
    <r>
      <t>Complies with sDS</t>
    </r>
    <r>
      <rPr>
        <vertAlign val="subscript"/>
        <sz val="11"/>
        <color theme="1"/>
        <rFont val="Calibri"/>
        <family val="2"/>
        <scheme val="minor"/>
      </rPr>
      <t>300/50%</t>
    </r>
  </si>
  <si>
    <r>
      <t>Complies with sDS</t>
    </r>
    <r>
      <rPr>
        <vertAlign val="subscript"/>
        <sz val="11"/>
        <color theme="1"/>
        <rFont val="Calibri"/>
        <family val="2"/>
        <scheme val="minor"/>
      </rPr>
      <t>400/50%</t>
    </r>
  </si>
  <si>
    <t>Classrooms</t>
  </si>
  <si>
    <t>Admin Spaces</t>
  </si>
  <si>
    <t>Total Floor Area</t>
  </si>
  <si>
    <t>Total Area over 30 fc average illuminance</t>
  </si>
  <si>
    <t>Total Area over 40 fc average illuminance</t>
  </si>
  <si>
    <t>Percent of area with over 30 fc average illuminance</t>
  </si>
  <si>
    <t>Percent of area with over 40 fc average illuminance</t>
  </si>
  <si>
    <t>Area complying with sDS Requirements</t>
  </si>
  <si>
    <t>Percent of area complying with sDS Requirements</t>
  </si>
  <si>
    <t>Indoor Environmental Quality Construction Review Documentation</t>
  </si>
  <si>
    <t>Submit pictures(s) of carbon monoxide monitors installed at appropriate heights and a sample of classrooms with operable windows open. </t>
  </si>
  <si>
    <t>Submit pictures(s) of features installed and a sample ofclassrooms with operable windows open.</t>
  </si>
  <si>
    <t>Submit photos, taken at various times during construction, with a narrative for each photo describing compliance with the various requirements. Submit a narrative describing implementation of the flush out option chosen, photos and sign-off from the Contractor or Inspector of Record that it took place.</t>
  </si>
  <si>
    <t>Submit a narrative describing implementation of the flush out option chosen, pictures and sign-off from the Contractor that it took place.</t>
  </si>
  <si>
    <t>Submit pictures taken at various times during construction, with a narrative for each photo describing techniques for protecting building materials from mold and moisture damage. </t>
  </si>
  <si>
    <t xml:space="preserve">Submit approved submittals, receipts, or proof of purchase or installation for low-emitting products. </t>
  </si>
  <si>
    <t>For all strategies, submit pictures taken at various times during construction, with a narrative for each photo describing techniques for protecting occupants from pollutants and chemicals indoors.</t>
  </si>
  <si>
    <t>Proof of purchase and/or installation is only required if audited during construction review. CHPS recommends records are kept in the event an audit is requested.</t>
  </si>
  <si>
    <t xml:space="preserve">Submit pictures of the required signage installed. </t>
  </si>
  <si>
    <t>Provide a copy of a purchase order from the school district for the duct cleaning work or an invoice from the duct cleaning company. </t>
  </si>
  <si>
    <t xml:space="preserve">Submit receipts, proof of purchase or installation for required filtration. </t>
  </si>
  <si>
    <t xml:space="preserve">Submit proof of work completed through an invoice from the contractor who performed the work. </t>
  </si>
  <si>
    <t>Submit a PDF of the acoustical testing report and/or letter from consultant confirming testing was completed and the outcome.</t>
  </si>
  <si>
    <t xml:space="preserve">Commissioning report provided under EE.P2 must include passing noise measurements. </t>
  </si>
  <si>
    <t>Submit receipts, proof of purchase or installation for the required lighting system. 
Submit pictures of installed lighting system in typical classroom.</t>
  </si>
  <si>
    <t>Energy Efficiency Design Review Documentation</t>
  </si>
  <si>
    <t>EE.P1.1</t>
  </si>
  <si>
    <t>Comply with Current State Energy Code (http://energy.hawaii.gov/hawaii-energy-building-code)</t>
  </si>
  <si>
    <t>EE.P1.2</t>
  </si>
  <si>
    <t>Establish an EPA Energy Performance Rating</t>
  </si>
  <si>
    <r>
      <t xml:space="preserve">Construction drawings must include an </t>
    </r>
    <r>
      <rPr>
        <i/>
        <sz val="12"/>
        <color rgb="FF000000"/>
        <rFont val="Calibri"/>
        <family val="2"/>
        <scheme val="minor"/>
      </rPr>
      <t>EPA Energy Performance Rating</t>
    </r>
    <r>
      <rPr>
        <sz val="12"/>
        <color rgb="FF000000"/>
        <rFont val="Calibri"/>
        <family val="2"/>
        <scheme val="minor"/>
      </rPr>
      <t xml:space="preserve"> goal of at least 75 using EPA’s Target Finder rating tool. </t>
    </r>
  </si>
  <si>
    <t xml:space="preserve">Provide the projects Commissioning Plan and Owners Project Requirements (OPR).  </t>
  </si>
  <si>
    <t>Construction drawings must include general notes that commissioning is required, at what stages and where the Commissioning Plan may be found for more information. </t>
  </si>
  <si>
    <t>Construction drawings, most likely the mechanical schedule, must include equipment specified with no CFC based refrigerants. </t>
  </si>
  <si>
    <t>Construction drawings must include specifications and plans for an Energy Management System.  The specifications should include a list of all the sensors (measurements to be taken throughout the building) and actuators (devices to be controlled). It should also specify the protocol for communication between the sensors, actuators and the computer (controller). </t>
  </si>
  <si>
    <t>Construction drawings must include outputs of ASHRAE 90.1 energy modeling. Reports must include the Building Energy Performance Summary (BEPS), Building Energy Performance - Utility (BEPU) and Energy Cost Summary (ES-D). The reports must reflect the design of submitted project’s plans. </t>
  </si>
  <si>
    <t xml:space="preserve">Construction drawings must include calculations showing the renewable energy systems performance. Use the same calculations or methodology used for EE.P1 and EE.C1 to show that the installed system will supply the required percentage of the load.  
Construction drawings must include the location of the system and details for installation. </t>
  </si>
  <si>
    <t>EE.C2.1</t>
  </si>
  <si>
    <t>Electricity-Producing Renewables</t>
  </si>
  <si>
    <t>1-5</t>
  </si>
  <si>
    <t>EE.C2.2</t>
  </si>
  <si>
    <t>Thermal Energy-Producing Renewables</t>
  </si>
  <si>
    <t>EE.C3.1</t>
  </si>
  <si>
    <t>Automated Demand Management</t>
  </si>
  <si>
    <t xml:space="preserve">Construction drawings must include the additional features in the specifications and plans for the Energy Management System noted in EE.P5. </t>
  </si>
  <si>
    <t>EE.C3.2</t>
  </si>
  <si>
    <t>Data Acquisition and Storage</t>
  </si>
  <si>
    <t>EE.C3.3</t>
  </si>
  <si>
    <t xml:space="preserve"> Submeter Installation</t>
  </si>
  <si>
    <t>2-3</t>
  </si>
  <si>
    <t xml:space="preserve">Construction drawings must include a Riser Diagram highlighting metering of all systems. </t>
  </si>
  <si>
    <t xml:space="preserve">
</t>
  </si>
  <si>
    <t xml:space="preserve">Construction drawings must include a separate sheet(s) describing the intent of making the school PV Ready. In addition, the sheets must include the PV Watts calculations, one-line electrical diagrams, mechanical mounting diagrams, planned PV location(s), and proof (structural load calculations) that the roof can support the system as designed. </t>
  </si>
  <si>
    <t xml:space="preserve">Construction drawings, ideally the mechanical plans, must include system details. </t>
  </si>
  <si>
    <t>Include requirements in the EE.P2 Commissioning Plan and Owners Project Requirements (OPR). </t>
  </si>
  <si>
    <t>EE.C6.1</t>
  </si>
  <si>
    <t>Additional  Commissioning Requirements</t>
  </si>
  <si>
    <t>EE.C6.2</t>
  </si>
  <si>
    <t>Building Envelope Commissioning</t>
  </si>
  <si>
    <t>EE.C6.3</t>
  </si>
  <si>
    <t xml:space="preserve">Provide the final Commissioning Report.  Provide the Operations and Maintenance Manual. </t>
  </si>
  <si>
    <t xml:space="preserve">Provide proof of delivered trainings for both types of staff. Include agendas, attendee lists and samples of materials covered. 
Provide the User’s Guide and where it is available for staff access. </t>
  </si>
  <si>
    <t xml:space="preserve">Provide a PDF of the manual or plan provided to staff on the EMS addressing how the operator interface works.  Provide proof of purchase and installation. </t>
  </si>
  <si>
    <t>Provide a list along with proof of purchase for all equipment and appliances. The list must include the brand, product name and model number. Compliance will be verified through the ENERGY STAR website. </t>
  </si>
  <si>
    <t>Provide pictures of the renewable energy system installed. The entire system must be photographed and location noted if there are multiple sites.</t>
  </si>
  <si>
    <t xml:space="preserve">Provide proof of installation or pictures for required features. </t>
  </si>
  <si>
    <t>Provide the final Commissioning Report.</t>
  </si>
  <si>
    <t>Water Efficiency Design Review Documentation</t>
  </si>
  <si>
    <t>WE.P1.1</t>
  </si>
  <si>
    <t>In-ground irrigation systems for recreational fields </t>
  </si>
  <si>
    <t xml:space="preserve">Construction drawings must include complete landscape drawings identifying irrigation system components and soil moisture meters if required. </t>
  </si>
  <si>
    <t>WE.P1.2</t>
  </si>
  <si>
    <t>Water budget for landscape (recreational and non-recreational)</t>
  </si>
  <si>
    <t>Construction drawings must include complete landscape drawings including all outputs of the U.S. Environmental Protection Agency’s WaterSense Water Budget Tool including both the Landscape Water Requirement (LWR) and Landscape Water Allowance (LWA). The outputs should reflect the landscape plans provided. </t>
  </si>
  <si>
    <t>Complete Table WE.P1_C1 - H2O &amp; WE.C2 - Sewage</t>
  </si>
  <si>
    <t>WE.C2.1</t>
  </si>
  <si>
    <t>Shut-off capabilities</t>
  </si>
  <si>
    <t>R</t>
  </si>
  <si>
    <t xml:space="preserve">Construction drawings must identify shut-off capabilities for restroom facilities. </t>
  </si>
  <si>
    <t>WE.C2.2</t>
  </si>
  <si>
    <t>30% Reduced Water Use</t>
  </si>
  <si>
    <t>WE.C2.3</t>
  </si>
  <si>
    <t>40% Reduced Water Use</t>
  </si>
  <si>
    <t>If no permanent irrigation will be provided, provide a letter signed by landscape architect certifying that permanent irrigation systems have not been specified for non-playing field areas AND that only drought resistant plants and grasses have been specified for these areas. Letter must clearly state that no irrigation, manual or otherwise, will be needed in these areas after plants are established. Letter must also indicate the species of drought resistant plants and grasses that have been specified. </t>
  </si>
  <si>
    <t>Construction drawings must include complete landscape drawings including all outputs of the U.S. Environmental Protection Agency’s WaterSense Water Budget Tool including both the Landscape Water Requirement (LWR) and Landscape Water Allowance (LWA). </t>
  </si>
  <si>
    <t>Construction drawings must include complete landscape drawings including all outputs of the U.S. Environmental Protection Agency’s WaterSense Water Budget Tool including both the Landscape Water Requirement (LWR) and Landscape Water Allowance (LWA).</t>
  </si>
  <si>
    <t>Provide a PDF of the Irrigation Commissioning Plan which includes items listed in the Implementation Section of the credit as well as who will be responsible for the commissioning and when it will occur. </t>
  </si>
  <si>
    <t>Construction drawings must include the Water Management System and required features. The specifications should include a list of all the sensors (measurements to be taken throughout thebuilding) and actuators (devices to be controlled). It should also specify the protocol for communication between the sensors, actuators and the computer (controller). </t>
  </si>
  <si>
    <t>WE.C6.1</t>
  </si>
  <si>
    <t>WMS with submeters for domestic water and exterior irrigation</t>
  </si>
  <si>
    <t>WE.C6.2</t>
  </si>
  <si>
    <t>WMS plus OM.C2.2 and multiple submeters</t>
  </si>
  <si>
    <t>WE.P2 and WE.C1 - Indoor Water Use Reduction and WE.C2 - Sewage Conveyance</t>
  </si>
  <si>
    <t>Number of Occupants</t>
  </si>
  <si>
    <t>Fixture Type</t>
  </si>
  <si>
    <t>Design Flowrate (gal/flush, gal/min. or gal/load)</t>
  </si>
  <si>
    <t>Baseline Flowrate (gal/flush, gal/min. or gal/load)</t>
  </si>
  <si>
    <t>Duration (flushes, mins, or loads)</t>
  </si>
  <si>
    <t>Occupants</t>
  </si>
  <si>
    <t>Daily Uses</t>
  </si>
  <si>
    <t>Baseline Daily Consumption (gal)</t>
  </si>
  <si>
    <t>Designed Daily Consumption (gal)</t>
  </si>
  <si>
    <t>Showerhead</t>
  </si>
  <si>
    <t>Toilet (female)</t>
  </si>
  <si>
    <t>Urinal</t>
  </si>
  <si>
    <t>Kitchen Sink</t>
  </si>
  <si>
    <t>Toilet (male)</t>
  </si>
  <si>
    <t>Bathroom Lavatory Sink</t>
  </si>
  <si>
    <t>Clothes Washer</t>
  </si>
  <si>
    <t>Other</t>
  </si>
  <si>
    <t>Compliance Summary WE.P2 and WE.C1 - Indoor Water Reduction</t>
  </si>
  <si>
    <t>Compliance Summary  WE.C2 - Sewage Conveyance</t>
  </si>
  <si>
    <t>Baseline</t>
  </si>
  <si>
    <t>Design</t>
  </si>
  <si>
    <t>Total Daily Volume (gal)</t>
  </si>
  <si>
    <t>Annual School Days</t>
  </si>
  <si>
    <t>Annual Water Use (gal)</t>
  </si>
  <si>
    <t>Projected Annual Rainwater Volume Use (gal)</t>
  </si>
  <si>
    <t>---------------</t>
  </si>
  <si>
    <t>Annual Consumption (gal)</t>
  </si>
  <si>
    <t>Percent Savings:</t>
  </si>
  <si>
    <t>Percent  Budget = Rainwater:</t>
  </si>
  <si>
    <t>Water Efficiency Construction Review Documentation</t>
  </si>
  <si>
    <t>Provide proof of purchase, installation, pictures or other supporting documents that show compliance.</t>
  </si>
  <si>
    <t>Provide pictures of installed fixtures, and manufacturer receipts/proof of purchase or approved submittals for the water efficient products purchased.</t>
  </si>
  <si>
    <t>Provide final commissioning report.</t>
  </si>
  <si>
    <t>Provide proof of installation / operation of the water management system.</t>
  </si>
  <si>
    <t>Sustainable Sites Design Review Documentation</t>
  </si>
  <si>
    <t>SS.P1.1</t>
  </si>
  <si>
    <t>New Schools Requirements</t>
  </si>
  <si>
    <t>Provide Phase 1, and Phase 2 if necessary, Environmental Site Assessment in accordance with ASTM E1527-05. The Site Assessment should include all items covered in SS.P1 regardless of whether or not they are normally covered in a Phase 1 or Phase 2 Environmental Site Assessment. </t>
  </si>
  <si>
    <t>SS.P1.2</t>
  </si>
  <si>
    <t>Major Modernizations</t>
  </si>
  <si>
    <t xml:space="preserve">Construction drawings must include the site runoff control measures and Property Owner Notice of Intent. </t>
  </si>
  <si>
    <t>SS.C1.1</t>
  </si>
  <si>
    <t>Parkland</t>
  </si>
  <si>
    <t>Construction drawings must include the site parcel number and the previous use of the site.</t>
  </si>
  <si>
    <t>SS.C1.2</t>
  </si>
  <si>
    <t>Floodplains</t>
  </si>
  <si>
    <t>Construction drawings must include a site plan that identifies the building footprint and any wetlands within 100'. (Utilize the U.S. Fish and Wildlife Service Wetlands Mapper at: http://wetlandsfws.er.usgs.gov/wtlnds/launch.html to identify wetland locations.) On the same drawing include the 100-yr flood plain and a line indicating a 5' in elevation above the flood line if either cross the site. (Use a map from the FEMA web site to identify 100-yr flood plain).</t>
  </si>
  <si>
    <t>SS.C1.3</t>
  </si>
  <si>
    <t>Wetlands</t>
  </si>
  <si>
    <t>SS.C1.4</t>
  </si>
  <si>
    <t>Greenfields</t>
  </si>
  <si>
    <t>SS.C1.5</t>
  </si>
  <si>
    <t>Endangered Species</t>
  </si>
  <si>
    <t>SS.C1.6</t>
  </si>
  <si>
    <t>Farmland</t>
  </si>
  <si>
    <t>SS.C2.1</t>
  </si>
  <si>
    <t>Shared Facilities</t>
  </si>
  <si>
    <t>Construction drawings must include a site plan that identifies the "Joint-Use Area" and the bathroom facilities that can be accessed without compromising the security of the non-joint-use portions of the facility. If credit is claimed for the separately accessed and secured entrance, provide notes indicating its location as well.</t>
  </si>
  <si>
    <t>SS.C2.2</t>
  </si>
  <si>
    <t>Shared Park Space</t>
  </si>
  <si>
    <t>Construction drawings must include a site plan that identifies the area of recreation space available for joint-use. A calculation must be provided on the sheet that includes the total amount of recreation and park space available, and the percentage of that space available for joint-use.</t>
  </si>
  <si>
    <t>SS.C3.1</t>
  </si>
  <si>
    <t>Student Proximity</t>
  </si>
  <si>
    <t>Complete Table SS.C3.1 - Central Location</t>
  </si>
  <si>
    <t>SS.C3.2</t>
  </si>
  <si>
    <t>Services Proximity</t>
  </si>
  <si>
    <t>SS.C3.3</t>
  </si>
  <si>
    <t>Historic District Proximity</t>
  </si>
  <si>
    <t>SS.C3.4</t>
  </si>
  <si>
    <t>Located Near Public Transportation</t>
  </si>
  <si>
    <t>SS.C3.5</t>
  </si>
  <si>
    <t>Busing Service Provided</t>
  </si>
  <si>
    <t>Construction drawings must identify (location and details) and describe features used to meet this credit, including the associated educational signage.</t>
  </si>
  <si>
    <t>SS.C5.1</t>
  </si>
  <si>
    <t>Floor Area Ratio</t>
  </si>
  <si>
    <t>Complete Table SS.C5.1 - Floor Area Ratio</t>
  </si>
  <si>
    <t>Construction drawings, ideally the title page that provides the overview of the project, must include both the building’s gross square footage and the building footprint square footage.</t>
  </si>
  <si>
    <t>SS.C5.2</t>
  </si>
  <si>
    <t>Open Spaces</t>
  </si>
  <si>
    <t>Complete Table SS.C5.2 - Open Spaces</t>
  </si>
  <si>
    <t xml:space="preserve">Construction drawings, ideally the title page that provides the overview of the project, must include the square footage of open space.    </t>
  </si>
  <si>
    <t>SS.C6.1</t>
  </si>
  <si>
    <t>Human Powered Transporation Storage</t>
  </si>
  <si>
    <t>Complete Table SS.C6 - Human Powered Trans</t>
  </si>
  <si>
    <t>Construction drawings must identify the location and required storage.</t>
  </si>
  <si>
    <t>SS.C6.2</t>
  </si>
  <si>
    <t>Safe Routes to School Plan</t>
  </si>
  <si>
    <t>SS.C6.3</t>
  </si>
  <si>
    <t>Walkability Promotion</t>
  </si>
  <si>
    <t>Construction drawings must include the required features.</t>
  </si>
  <si>
    <t>SS.C7.1</t>
  </si>
  <si>
    <t>Parking</t>
  </si>
  <si>
    <t>Complete Table SS.C7.1 - Parking</t>
  </si>
  <si>
    <t>Construction drawings, ideally the site parking plan, must include the maximum allowed spaces and the number of provided spaces.
The site plan must also identify the required preferred parking spaces.</t>
  </si>
  <si>
    <t>SS.C7.2</t>
  </si>
  <si>
    <t>Electric Vehicles</t>
  </si>
  <si>
    <t>Construction drawings, ideally the site parking plan, must identify the electric vehicle charging spaces. Installation details and instructions for signage must also be provided on the same or a different sheet.</t>
  </si>
  <si>
    <t>SS.C8.1</t>
  </si>
  <si>
    <t>General Reduction</t>
  </si>
  <si>
    <t>Complete Table SS.C8.1 - PostConstr Stormwater</t>
  </si>
  <si>
    <t>Complete the HI-CHPS Plan Sheet to calculate stormwater management provided to HI-CHPS Verified projects at the point of registration. Surfaces identified will be cross checked with plans.</t>
  </si>
  <si>
    <t>SS.C8.2</t>
  </si>
  <si>
    <t>Trash storage</t>
  </si>
  <si>
    <t>CDs must identify trash storage areas, how water is diverted from this area, and measures taken to ensure the trash is not transported off-site (walls, screens).</t>
  </si>
  <si>
    <t>SS.C8.3</t>
  </si>
  <si>
    <t>Treatment Control Best Management Practices</t>
  </si>
  <si>
    <t>CDs must include the total volume of runoff and the total volume of runoff treated. In addition, drawings must call out where Best Management Practices (BMP’s) are located and details where appropriate.</t>
  </si>
  <si>
    <t>SS.C9.1</t>
  </si>
  <si>
    <t>Shading and High-Albedo Materials</t>
  </si>
  <si>
    <t>Construction drawings, likely the landscaping plans, must provide the results described under the implementation section.</t>
  </si>
  <si>
    <t>SS.C9.2</t>
  </si>
  <si>
    <t>Protect existing trees</t>
  </si>
  <si>
    <t>Construction drawings, likely the landscaping plans must identify mature and heritage trees on the site. The plans must show the required tree protection measures and instructions on when and how long they must be implemented.</t>
  </si>
  <si>
    <t>SS.C10.1</t>
  </si>
  <si>
    <t>Cool Roofs</t>
  </si>
  <si>
    <t>Construction drawings, likely a roof plan, must include the square footage of total roof surface and the total roof surface covered by cool or vegetated roof. For cool roofs, the specifications must include the CRRC Product ID#, emissivity and reflectance. For vegetated roofs, details should be provided on the construction.</t>
  </si>
  <si>
    <t>SS.C10.2</t>
  </si>
  <si>
    <t>Green Roofs</t>
  </si>
  <si>
    <t>Construction drawings must include:
• Interior Lighting: provide building section(s) diagramming the angle of the maximum candela value, or the lighting plans should show that all non-emergency lighting is on a programmable timer that turns lighting off during non-operable hours and that provides
manual override capability for after hours use.
• Provide a photometric site plan (that shows at least 10' beyond the property line) produced by a computer model that includes the average, maximum and minimum illuminances for each area (walkways, parking lots, building entries etc.) Horizontal illuminances at ground level on a minimum ten-foot by ten-foot grid with the property line clearly marked in bold on photometric plan and abutting residential properties, parks, or natural wildlife areas noted. The plan should indicate the location and mounting height
of all site building mounted exterior fixtures clearly indicated by fixture type designations relating to the lighting fixture schedule.
• Exterior lighting fixture schedule with manufactures and model numbers, and manufacturers spec sheets, with a clear description of the specified lamps, wattage, IESNA cutoff classification and shielding accessories for each fixture.</t>
  </si>
  <si>
    <t>SS.C3.1 - Central Location</t>
  </si>
  <si>
    <t>Instructions: Complete shaded columns A, B, &amp; D.  Other columns will automatically populate.</t>
  </si>
  <si>
    <t>Student Capacity</t>
  </si>
  <si>
    <t>School Level</t>
  </si>
  <si>
    <t>50% of Students Must Live Within:</t>
  </si>
  <si>
    <t>SS.C5.1 - Floor Area Ratio and SS.C5.2 - Open Spaces</t>
  </si>
  <si>
    <t>SS.C5.1 - Floor Area Ratio</t>
  </si>
  <si>
    <t>Building Gross Square Footage:</t>
  </si>
  <si>
    <t>Building Footprint:</t>
  </si>
  <si>
    <t>Floor Area Ratio:</t>
  </si>
  <si>
    <t>Complies:</t>
  </si>
  <si>
    <t>SS.C5.2 - Open Spaces</t>
  </si>
  <si>
    <t>Open Space Square Footage:</t>
  </si>
  <si>
    <t>School Site Square Footage:</t>
  </si>
  <si>
    <t>Percent Open Space:</t>
  </si>
  <si>
    <t>SS.C6 - Human Powered Transportation</t>
  </si>
  <si>
    <t>Instructions: Complete shaded cells.  The form will indicate compliance requirements and additional requirements based on type of school.</t>
  </si>
  <si>
    <t>Minimum Number of Storage Spaces</t>
  </si>
  <si>
    <t>Number of Storage Spaces Provided for Bikes, Scooters, or Skateboards</t>
  </si>
  <si>
    <t>Number of Storage Spaces Provided for Other Human-Powered Transportation</t>
  </si>
  <si>
    <t>Type of Other Transportation</t>
  </si>
  <si>
    <t>Number of Qualifying Storage Spaces</t>
  </si>
  <si>
    <t>SS.C7.1 - Parking</t>
  </si>
  <si>
    <t>Instructions: Complete the tables below to indicate compliance with the requirements.</t>
  </si>
  <si>
    <t>Are local parking requirements more stringent than this criteria?</t>
  </si>
  <si>
    <t>No</t>
  </si>
  <si>
    <t>New Schools</t>
  </si>
  <si>
    <t>School Type</t>
  </si>
  <si>
    <t>Number of Classrooms</t>
  </si>
  <si>
    <t>Number of Students</t>
  </si>
  <si>
    <t>Total Number of Parking Spots Provided</t>
  </si>
  <si>
    <t>Number of Preferred Parking Spaces Provided</t>
  </si>
  <si>
    <t>High School</t>
  </si>
  <si>
    <t>Total Number of Parking Spots Allowed:</t>
  </si>
  <si>
    <t>Number of Preferred Parking Spaces Required:</t>
  </si>
  <si>
    <t>Renovations</t>
  </si>
  <si>
    <t>Existing Number of Parking Spaces</t>
  </si>
  <si>
    <t>Number of Parking Spaces after Renovation</t>
  </si>
  <si>
    <t>Number of Preferred Parking Spaces after Renovation</t>
  </si>
  <si>
    <t>SS.C8.1 - Post-Construction Stormwater Management</t>
  </si>
  <si>
    <t>Instructions: Complete shaded columns A, B, &amp; C.  Other columns and calculatoins will automatically populate.</t>
  </si>
  <si>
    <t>Existing Impervious Surfaces</t>
  </si>
  <si>
    <t>Surface Type</t>
  </si>
  <si>
    <t>Runoff Coefficient</t>
  </si>
  <si>
    <r>
      <t>Area (ft</t>
    </r>
    <r>
      <rPr>
        <b/>
        <vertAlign val="superscript"/>
        <sz val="11"/>
        <color theme="1"/>
        <rFont val="Calibri"/>
        <family val="2"/>
        <scheme val="minor"/>
      </rPr>
      <t>2</t>
    </r>
    <r>
      <rPr>
        <b/>
        <sz val="11"/>
        <color theme="1"/>
        <rFont val="Calibri"/>
        <family val="2"/>
        <scheme val="minor"/>
      </rPr>
      <t>)</t>
    </r>
  </si>
  <si>
    <r>
      <t>Impervious Area (ft</t>
    </r>
    <r>
      <rPr>
        <b/>
        <vertAlign val="superscript"/>
        <sz val="11"/>
        <color theme="1"/>
        <rFont val="Calibri"/>
        <family val="2"/>
        <scheme val="minor"/>
      </rPr>
      <t>2</t>
    </r>
    <r>
      <rPr>
        <b/>
        <sz val="11"/>
        <color theme="1"/>
        <rFont val="Calibri"/>
        <family val="2"/>
        <scheme val="minor"/>
      </rPr>
      <t>)</t>
    </r>
  </si>
  <si>
    <t>Total Existing Impervious Area:</t>
  </si>
  <si>
    <t>Percent of Existing Area Impervious:</t>
  </si>
  <si>
    <t>Post-Construction Impervious Surfaces</t>
  </si>
  <si>
    <t>Total Post-Construction Impervious Area:</t>
  </si>
  <si>
    <t>Percent of Post-Construction Area Impervious:</t>
  </si>
  <si>
    <t>Difference between Existing and Post-Construction Imperviousness:</t>
  </si>
  <si>
    <t xml:space="preserve">Complies?   </t>
  </si>
  <si>
    <t>Sustainable Sites Construction Review Documentation</t>
  </si>
  <si>
    <t>Provide the SWPPP and pictures identifying measures taken throughout construction.</t>
  </si>
  <si>
    <t>Provide a copy of the agreement between organization(s) and school district, school principal, or school board to provide joint-use. The agreement should be signed by both parties and state the facilities /parks to be used and for what purpose. OR provide copies of applicable insurance policies governing use of the parks or recreational space by the municipality or by the school if the spaces are municipally owned.</t>
  </si>
  <si>
    <t>Provide an explanation or methodology, and appropriate back up for option chosen.</t>
  </si>
  <si>
    <t>Provide a map showing the required features and distance to the school. If both SS.C3.2 and SS.C3.4 are claimed, use the same map if reasonable.</t>
  </si>
  <si>
    <t>The district must provide a letter (or school board in the case of private and charter schools) describing the busing service provided for students, including the percentage of buses that meet the required standards, and how they meet it. Provide picture(s) of the buses and identifying signage or the technology demonstrated.</t>
  </si>
  <si>
    <t>Provide picture(s) of the features. They must show the associated educational signage.</t>
  </si>
  <si>
    <t>Provide picture(s) of the features.</t>
  </si>
  <si>
    <t>Provide the Safe Routes to School Plan (SRTS). Include pictures of strategies implemented to provide safe bike lanes or a network that extends appropriately from the school site at least one mile into neighboring communities or access ways.</t>
  </si>
  <si>
    <t>Provide picture(s) of the preferred parking spaces and/or electric vehicle spaces and signage.</t>
  </si>
  <si>
    <t>Provide picture(s) of the primary trash storage areas showing appropriate draining from adjoining roofs, pavement diverting stromwater runoff and screen or wall preventing transport of trash.</t>
  </si>
  <si>
    <t>Provide pictures of at least one implemented BMP.</t>
  </si>
  <si>
    <t>Provide picture(s) of any mature and heritage trees and the installed protection.</t>
  </si>
  <si>
    <t>Provide picture(s) of the installed cool and/or vegetated roof(s).</t>
  </si>
  <si>
    <t>Provide manufacturer receipts, approved submittals or proof of purchase for compliant light fixtures. Provide pictures as alternatives if appropriate.</t>
  </si>
  <si>
    <t>Northeast CHPS Criteria Version 3.0</t>
  </si>
  <si>
    <t>Materials and Waste Design Review Documentation</t>
  </si>
  <si>
    <t xml:space="preserve">Construction drawings, site and classroom plans, must include the centralized collection point and recycling bins/dumpsters/areas in classrooms and common areas such as cafeterias or multi-purpose rooms. </t>
  </si>
  <si>
    <t xml:space="preserve">Construction drawings must include general notes to the Contractor to implement a Construction Waste Management Plan. The notes should specify the required diversion rate through recycling, composting or salvage, compliant and preferred facilities to receive the debris, and that they are responsible to maintain documentation (weight tickets / receipts) for all debris leaving the site to be summarized and submitted after construction as a diversion summary. </t>
  </si>
  <si>
    <t>See MW.P2</t>
  </si>
  <si>
    <t>Materials  PS</t>
  </si>
  <si>
    <t>MW.C3.1</t>
  </si>
  <si>
    <t>Rapidly Renewable</t>
  </si>
  <si>
    <t>MW.C3.2</t>
  </si>
  <si>
    <t>Organic Content</t>
  </si>
  <si>
    <t>Construction drawings must include notes regarding how salvaged materials will be used in various locations. </t>
  </si>
  <si>
    <t>MW.C8 &amp; .C9 - Reuse</t>
  </si>
  <si>
    <t xml:space="preserve">Construction drawings must include demolition plans and existing site plans that verify features to remain. </t>
  </si>
  <si>
    <t>MW.C10.1</t>
  </si>
  <si>
    <t>LCA</t>
  </si>
  <si>
    <t>MW.C10.2</t>
  </si>
  <si>
    <t>EPD</t>
  </si>
  <si>
    <t>2-4</t>
  </si>
  <si>
    <t>Collaborative for High Performance Schools (CHPS)</t>
  </si>
  <si>
    <t>HI-CHPS MATERIALS WORKSHEET</t>
  </si>
  <si>
    <t>This plan sheet must be completed and included in the construction documents if points are claimed for MW.C2-C7</t>
  </si>
  <si>
    <t>Instructions: All projects claiming any of the relevant credits must complete columns A - F.  Also complete the columns appropriate to the credits you are pursuing.  Note that some credits have multiple compliance paths; only complete one of these paths where available.</t>
  </si>
  <si>
    <t>Complete for MW.C3 - Rapidly Renewable Materials</t>
  </si>
  <si>
    <t>Complete for
MW.C4 - Certified Wood</t>
  </si>
  <si>
    <t>Complete for MW.C6 - Materials Reuse</t>
  </si>
  <si>
    <t>Complete for
MW.C7: Durable Low Maintenance Flooring</t>
  </si>
  <si>
    <t>Notes: 96 rows are available for use.  This sheet is designed to be printed on a standard 24" x 36" plansheet.  Columns marked with an asterisk* are locked.  These cells will auto-populate as needed.</t>
  </si>
  <si>
    <t>Only provide areas for categories claimed.</t>
  </si>
  <si>
    <t>TOTAL COST OF MATERIALS IN PROJECT:</t>
  </si>
  <si>
    <t>Total area of flooring:</t>
  </si>
  <si>
    <r>
      <t>ft</t>
    </r>
    <r>
      <rPr>
        <vertAlign val="superscript"/>
        <sz val="8"/>
        <color theme="1"/>
        <rFont val="Calibri"/>
        <family val="2"/>
        <scheme val="minor"/>
      </rPr>
      <t>2</t>
    </r>
  </si>
  <si>
    <t>Total cost of all wood:</t>
  </si>
  <si>
    <t>Total area of all flooring:</t>
  </si>
  <si>
    <t>Total area of casework:</t>
  </si>
  <si>
    <t>Total area of casework &amp; doors:</t>
  </si>
  <si>
    <t>Total area of acoustical ceiling tile:</t>
  </si>
  <si>
    <t>Total area of wall coverings:</t>
  </si>
  <si>
    <t>Total area of wall finishes:</t>
  </si>
  <si>
    <t>Total area of tile:</t>
  </si>
  <si>
    <t>Division</t>
  </si>
  <si>
    <t>CSI Number</t>
  </si>
  <si>
    <t>Material</t>
  </si>
  <si>
    <t>Material Cost</t>
  </si>
  <si>
    <t>Total Area of  Material</t>
  </si>
  <si>
    <t>MW.C2 - Recycled Content</t>
  </si>
  <si>
    <t>MW.C3 - Rapidly Renewable and Organic Materials</t>
  </si>
  <si>
    <t>MW.C4 - Certified Wood</t>
  </si>
  <si>
    <t>MW.C5 - Regional Materials</t>
  </si>
  <si>
    <t>MW.C6 - Materials Reuse</t>
  </si>
  <si>
    <t>MW.C7: Durable Low Maintenance Flooring</t>
  </si>
  <si>
    <t>All Recycled Content Claims</t>
  </si>
  <si>
    <t>Prescriptive Approach</t>
  </si>
  <si>
    <t>Performance Approach</t>
  </si>
  <si>
    <t>MW.C3.1 - Rapidly Renewable Materials</t>
  </si>
  <si>
    <t>MW.C3.2 - Organic Materials</t>
  </si>
  <si>
    <t>Product is Durable Low Maintenance Flooring</t>
  </si>
  <si>
    <t>Select the division.  Group products from same divisions together.</t>
  </si>
  <si>
    <t>Enter the CSI #</t>
  </si>
  <si>
    <t>Provide a brief description of the product</t>
  </si>
  <si>
    <t>Enter the material</t>
  </si>
  <si>
    <t>May use 35% of total cost</t>
  </si>
  <si>
    <r>
      <t>(ft</t>
    </r>
    <r>
      <rPr>
        <vertAlign val="superscript"/>
        <sz val="8"/>
        <color theme="1"/>
        <rFont val="Calibri"/>
        <family val="2"/>
        <scheme val="minor"/>
      </rPr>
      <t>2</t>
    </r>
    <r>
      <rPr>
        <sz val="8"/>
        <color theme="1"/>
        <rFont val="Calibri"/>
        <family val="2"/>
        <scheme val="minor"/>
      </rPr>
      <t>)</t>
    </r>
  </si>
  <si>
    <t>Post-Consumer Recycled Content (%)</t>
  </si>
  <si>
    <t>Pre-Consumer Recycled Content (%)</t>
  </si>
  <si>
    <t>Total Recycled Content*</t>
  </si>
  <si>
    <t>Area covered by material with recycled content</t>
  </si>
  <si>
    <t>Percent of area covered by recycled content*</t>
  </si>
  <si>
    <t>RCV*</t>
  </si>
  <si>
    <t>% RCV (max 25%)*</t>
  </si>
  <si>
    <t>Adjusted RCV*</t>
  </si>
  <si>
    <t>Contains Renewable Material  in Category</t>
  </si>
  <si>
    <t>Rapidly renewable content (%)</t>
  </si>
  <si>
    <t>Contains Organic Material in Category</t>
  </si>
  <si>
    <t>Organic content (%)</t>
  </si>
  <si>
    <t xml:space="preserve">Product is Certified Wood </t>
  </si>
  <si>
    <t>Contains Regionally Produced Material</t>
  </si>
  <si>
    <t>Product is Reused Material</t>
  </si>
  <si>
    <t>Contains Reused Materials in Category</t>
  </si>
  <si>
    <t>TOTALS</t>
  </si>
  <si>
    <t>Weighted Average RCV:</t>
  </si>
  <si>
    <t>Flooring</t>
  </si>
  <si>
    <t>Cost of Certified Wood:</t>
  </si>
  <si>
    <t>Regional Value:</t>
  </si>
  <si>
    <t>Value of Reused Mat'ls:</t>
  </si>
  <si>
    <t>Compliant Area:</t>
  </si>
  <si>
    <t>Percent of Wood Certified:</t>
  </si>
  <si>
    <t>% Materials Reused by Cost:</t>
  </si>
  <si>
    <t>Compliant Percent:</t>
  </si>
  <si>
    <t>Casework</t>
  </si>
  <si>
    <t>Casework &amp; Doors</t>
  </si>
  <si>
    <t>Acoustical ceiling tile</t>
  </si>
  <si>
    <t>CHPS-2</t>
  </si>
  <si>
    <t>Wall Covering</t>
  </si>
  <si>
    <t>Wall Finishes</t>
  </si>
  <si>
    <t>Tile</t>
  </si>
  <si>
    <t>MW.C8 - Exterior Building Reuse</t>
  </si>
  <si>
    <t>Directions: Complete the table below.  The percent of exterior reuse will be automatically calculated.</t>
  </si>
  <si>
    <t>Preexisting School</t>
  </si>
  <si>
    <t>Reused Elements</t>
  </si>
  <si>
    <r>
      <t>Floor Area (ft</t>
    </r>
    <r>
      <rPr>
        <vertAlign val="superscript"/>
        <sz val="11"/>
        <color theme="1"/>
        <rFont val="Calibri"/>
        <family val="2"/>
        <scheme val="minor"/>
      </rPr>
      <t>2</t>
    </r>
    <r>
      <rPr>
        <sz val="11"/>
        <color theme="1"/>
        <rFont val="Calibri"/>
        <family val="2"/>
        <scheme val="minor"/>
      </rPr>
      <t>)</t>
    </r>
  </si>
  <si>
    <r>
      <t>Roof Area (ft</t>
    </r>
    <r>
      <rPr>
        <vertAlign val="superscript"/>
        <sz val="11"/>
        <color theme="1"/>
        <rFont val="Calibri"/>
        <family val="2"/>
        <scheme val="minor"/>
      </rPr>
      <t>2</t>
    </r>
    <r>
      <rPr>
        <sz val="11"/>
        <color theme="1"/>
        <rFont val="Calibri"/>
        <family val="2"/>
        <scheme val="minor"/>
      </rPr>
      <t>)</t>
    </r>
  </si>
  <si>
    <r>
      <t>Ground Floor (Slab) Area (ft</t>
    </r>
    <r>
      <rPr>
        <vertAlign val="superscript"/>
        <sz val="11"/>
        <color theme="1"/>
        <rFont val="Calibri"/>
        <family val="2"/>
        <scheme val="minor"/>
      </rPr>
      <t>2</t>
    </r>
    <r>
      <rPr>
        <sz val="11"/>
        <color theme="1"/>
        <rFont val="Calibri"/>
        <family val="2"/>
        <scheme val="minor"/>
      </rPr>
      <t>)</t>
    </r>
  </si>
  <si>
    <r>
      <t>Exterior Wall Area (ft</t>
    </r>
    <r>
      <rPr>
        <vertAlign val="superscript"/>
        <sz val="11"/>
        <color theme="1"/>
        <rFont val="Calibri"/>
        <family val="2"/>
        <scheme val="minor"/>
      </rPr>
      <t>2</t>
    </r>
    <r>
      <rPr>
        <sz val="11"/>
        <color theme="1"/>
        <rFont val="Calibri"/>
        <family val="2"/>
        <scheme val="minor"/>
      </rPr>
      <t>) Exclude Windows</t>
    </r>
  </si>
  <si>
    <t>Percent of Exterior Reuse:</t>
  </si>
  <si>
    <t>MW.C9 - Interior Building Reuse</t>
  </si>
  <si>
    <t>Directions: Complete the table below.  The percent of interior reuse will be automatically calculated.</t>
  </si>
  <si>
    <r>
      <t>Interor Wall Area (ft</t>
    </r>
    <r>
      <rPr>
        <vertAlign val="superscript"/>
        <sz val="11"/>
        <color theme="1"/>
        <rFont val="Calibri"/>
        <family val="2"/>
        <scheme val="minor"/>
      </rPr>
      <t>2</t>
    </r>
    <r>
      <rPr>
        <sz val="11"/>
        <color theme="1"/>
        <rFont val="Calibri"/>
        <family val="2"/>
        <scheme val="minor"/>
      </rPr>
      <t>)</t>
    </r>
  </si>
  <si>
    <r>
      <t>Door Area (ft</t>
    </r>
    <r>
      <rPr>
        <vertAlign val="superscript"/>
        <sz val="11"/>
        <color theme="1"/>
        <rFont val="Calibri"/>
        <family val="2"/>
        <scheme val="minor"/>
      </rPr>
      <t>2</t>
    </r>
    <r>
      <rPr>
        <sz val="11"/>
        <color theme="1"/>
        <rFont val="Calibri"/>
        <family val="2"/>
        <scheme val="minor"/>
      </rPr>
      <t>)</t>
    </r>
  </si>
  <si>
    <r>
      <t>Floor Covering Area (ft</t>
    </r>
    <r>
      <rPr>
        <vertAlign val="superscript"/>
        <sz val="11"/>
        <color theme="1"/>
        <rFont val="Calibri"/>
        <family val="2"/>
        <scheme val="minor"/>
      </rPr>
      <t>2</t>
    </r>
    <r>
      <rPr>
        <sz val="11"/>
        <color theme="1"/>
        <rFont val="Calibri"/>
        <family val="2"/>
        <scheme val="minor"/>
      </rPr>
      <t>)</t>
    </r>
  </si>
  <si>
    <r>
      <t>Ceiling System Area (ft</t>
    </r>
    <r>
      <rPr>
        <vertAlign val="superscript"/>
        <sz val="11"/>
        <color theme="1"/>
        <rFont val="Calibri"/>
        <family val="2"/>
        <scheme val="minor"/>
      </rPr>
      <t>2</t>
    </r>
    <r>
      <rPr>
        <sz val="11"/>
        <color theme="1"/>
        <rFont val="Calibri"/>
        <family val="2"/>
        <scheme val="minor"/>
      </rPr>
      <t>)</t>
    </r>
  </si>
  <si>
    <t>Percent of Interior Reuse:</t>
  </si>
  <si>
    <t>Materials and Waste Construction Review Documentation</t>
  </si>
  <si>
    <t>Provide pictures of the centralized recycling collection point and typical classroom/common area recycling bins/dumpsters. The pictures should show the required educational signage.</t>
  </si>
  <si>
    <t xml:space="preserve">Provide a diversion summary and back up documentation for where debris was taken. </t>
  </si>
  <si>
    <t>Provide the HI-CHPS Materials Worksheet provided to HI-CHPS Verified projects at the point of registration.  
Provide cut sheets for materials claimed to have the required recycled content.  
Proof of purchase and/or installation is only required if audited during construction review. CHPS recommends records are kept in the event an audit is requested. </t>
  </si>
  <si>
    <t>Provide the HI-CHPS Materials Worksheet provided to HI-CHPS Verified projects at the point of registration.  
Provide cut sheets for materials claimed to have the required rapidly renewable or organically grown features. 
Proof of purchase and/or installation is only required if audited during construction review. CHPS recommends records are kept in the event an audit is requested. </t>
  </si>
  <si>
    <t>Provide the HI-CHPS Materials Worksheet provided to HI-CHPS Verified projects at the point of registration.  
Provide cut sheets for materials, and Certificates of Chain-of-Custody signed by manufactures certifying that the product meets the required standard.  
Proof of purchase and/or installation is only required if audited during construction review. CHPS recommends records are kept in the event an audit is requested. </t>
  </si>
  <si>
    <t>Provide the HI-CHPS Materials Worksheet provided to HI-CHPS Verified projects at the point of registration.  
Provide a statement on manufacturer’s letterhead that supports the extraction and manufacturing of the product within the State.  
Proof of purchase and/or installation is only required if audited during construction review. CHPS recommends records are kept in the event an audit is requested. </t>
  </si>
  <si>
    <t>Provide the HI-CHPS Materials Worksheet provided to HI-CHPS Verified projects at the point of registration.  
Proof of purchase and/or installation is only required if audited during construction review. CHPS recommends records are kept in the event an audit is requested. </t>
  </si>
  <si>
    <t xml:space="preserve">Provide the HI-CHPS Materials Worksheet provided to HI-CHPS Verified projects at the point of registration.  
Provide cut sheets for materials claimed to have the required features.  
Proof of purchase and/or installation is only required if audited during construction review. CHPS recommends records are kept in the event an audit is requested. </t>
  </si>
  <si>
    <t>Table MW.C8 &amp; .C9 - Reuse</t>
  </si>
  <si>
    <t>Provide the HI-CHPS Materials Worksheet provided to HI-CHPS Verified projects at the point of registration. 
Maintain pictures taken before and after of major or large reuse of structural or shell elements to be provided if audited only. </t>
  </si>
  <si>
    <t>Provide the HI-CHPS Materials Worksheet provided to HI-CHPS Verified projects at the point of registration. 
Maintain pictures taken before and after of major non-structural elements to be provided if audited only.</t>
  </si>
  <si>
    <t xml:space="preserve">Provide the HI-CHPS Materials Worksheet provided to HI-CHPS Verified projects at the point of registration.  
Provide cut sheets for materials selected.  
Proof of purchase and/or installation is only required if audited during construction review. CHPS recommends records are kept in the event an audit is requested. </t>
  </si>
  <si>
    <t>Operations and Metrics Design Review Documentation</t>
  </si>
  <si>
    <t>OM.C2.1</t>
  </si>
  <si>
    <t>CHPS Operations Report Card - Score 70+</t>
  </si>
  <si>
    <t>OM.C2.2</t>
  </si>
  <si>
    <t>Designate Resource Manager</t>
  </si>
  <si>
    <t>OM.C2.3</t>
  </si>
  <si>
    <t>Designate Advocate</t>
  </si>
  <si>
    <t>OM.C2.4</t>
  </si>
  <si>
    <t>Recommisioning Commitment</t>
  </si>
  <si>
    <t>OM.C4.1</t>
  </si>
  <si>
    <t>Green Cleaning Resolution</t>
  </si>
  <si>
    <t>OM.C7.1</t>
  </si>
  <si>
    <t>Integrated Pest Management Plan</t>
  </si>
  <si>
    <t>OM.C7.2</t>
  </si>
  <si>
    <t>Design to Prevent Pests</t>
  </si>
  <si>
    <t>Construction drawings must include notes identifying features included to improve pest management.</t>
  </si>
  <si>
    <t>OM.C8.1</t>
  </si>
  <si>
    <t>Join The Climate Registry</t>
  </si>
  <si>
    <t>OM.C8.2</t>
  </si>
  <si>
    <t>Transportation Plan</t>
  </si>
  <si>
    <t>Operations and Metrics Construction Review Documentation</t>
  </si>
  <si>
    <t>Provide the Systems Maintenance Plan.</t>
  </si>
  <si>
    <t>Provide the resolution only if not already on file with CHPS. Resolutions on file with CHPS are listed on its website www.chps.net</t>
  </si>
  <si>
    <t>Provide confirmation from the school district (or private or charter school) that a designated, permanent energy and water manager(s) has been hired and a school based advocate has been hired or volunteered. Provide their contact information.</t>
  </si>
  <si>
    <t>Provide the school district (or private or charter school) commitment to have the school recommissioned after 2-5 years of occupancy.</t>
  </si>
  <si>
    <t>Provide a copy of the adopted anti-idling policy.
Provide picture(s) of the installed anti-idling signage.</t>
  </si>
  <si>
    <t>Submit the green cleaning policy or resolution covering the required areas.</t>
  </si>
  <si>
    <t>Provide proof of purchase of the MMS and an example showing equipment entered with its preventative maintenance needs in accordance with OM.P2.</t>
  </si>
  <si>
    <t>Provide the resolution signed by the school district (or school board or governing body for private and charter schools) requiring participation in U.S. EPA's Tools for Schools (or an equivalent program) for its schools.</t>
  </si>
  <si>
    <t>Submit the Integrated Pest Management (IPM) plan.</t>
  </si>
  <si>
    <t>Provide proof of registration, contract, statement of intent or equivalent documentation demonstrating use of the Climate Action Registry Reporting Online Tool (CRIS).</t>
  </si>
  <si>
    <t>Provide the Transportation Plan including GHG emission reduction estimates.</t>
  </si>
  <si>
    <t>Provide proof of purchase for Green-e Energy certified REC’s or the PPA (based on load calculated under EE.P1 and EE.C1).</t>
  </si>
  <si>
    <t>CSI Divisions</t>
  </si>
  <si>
    <t>Checkmark</t>
  </si>
  <si>
    <t>baserate</t>
  </si>
  <si>
    <t>duration</t>
  </si>
  <si>
    <t>use</t>
  </si>
  <si>
    <t>occupants</t>
  </si>
  <si>
    <t>Daylit Spaces</t>
  </si>
  <si>
    <t>HPD Types</t>
  </si>
  <si>
    <t>Elementary School</t>
  </si>
  <si>
    <t>2 - Site Work</t>
  </si>
  <si>
    <t>x</t>
  </si>
  <si>
    <t>Middle School</t>
  </si>
  <si>
    <t>Classroom</t>
  </si>
  <si>
    <t>Standard HPD</t>
  </si>
  <si>
    <t>CSI Start Numbers</t>
  </si>
  <si>
    <t>Reference Values</t>
  </si>
  <si>
    <t>3 - Concrete</t>
  </si>
  <si>
    <t>various</t>
  </si>
  <si>
    <t>Full Disclosure HPD</t>
  </si>
  <si>
    <t>Count</t>
  </si>
  <si>
    <t>This sheet contains reference values used elsewhere in the document.  Nothing needs to be completed on this tab.</t>
  </si>
  <si>
    <t>4 - Masonry</t>
  </si>
  <si>
    <t>SS 9.0/9.1 SS 6.1</t>
  </si>
  <si>
    <t>Other Support</t>
  </si>
  <si>
    <t>5 - Metals</t>
  </si>
  <si>
    <t>EQ 11.1</t>
  </si>
  <si>
    <t>MW 10.1 HPDs</t>
  </si>
  <si>
    <t>6 - Wood and Plastics</t>
  </si>
  <si>
    <t>Yes</t>
  </si>
  <si>
    <t>7 - Thermal/Moisture</t>
  </si>
  <si>
    <t>8 - Doors and Windows</t>
  </si>
  <si>
    <t>WE 2.1</t>
  </si>
  <si>
    <t>9 - Finishes</t>
  </si>
  <si>
    <t>10 - Specialties</t>
  </si>
  <si>
    <t>12 - Furnishings</t>
  </si>
  <si>
    <t>Materials</t>
  </si>
  <si>
    <t>Materials info</t>
  </si>
  <si>
    <t>EQ 7.0/7.1</t>
  </si>
  <si>
    <t>Points</t>
  </si>
  <si>
    <t>Daylighting Option</t>
  </si>
  <si>
    <t>MW 4.1 cats</t>
  </si>
  <si>
    <t>MW 6.1 cats</t>
  </si>
  <si>
    <t>MW 10.1 cats</t>
  </si>
  <si>
    <t>Paints &amp; Coatings</t>
  </si>
  <si>
    <t>Adhesives &amp; Sealants</t>
  </si>
  <si>
    <t>Daylight Autonomy</t>
  </si>
  <si>
    <t>Casework/Doors</t>
  </si>
  <si>
    <t>Composite Wood</t>
  </si>
  <si>
    <t>Acoustical Ceiling Tile</t>
  </si>
  <si>
    <t>Wall covering</t>
  </si>
  <si>
    <t>Composite Wood and Agrifiber</t>
  </si>
  <si>
    <t>Furniture and Furnishings</t>
  </si>
  <si>
    <t>Ceiling &amp; Wall Systems</t>
  </si>
  <si>
    <t>Ceiling and Wall Systems</t>
  </si>
  <si>
    <t>Joint Use of Facilities and Parks</t>
  </si>
  <si>
    <t>Central Location and Public Transportation</t>
  </si>
  <si>
    <t>Anti-Idling Measures</t>
  </si>
  <si>
    <t>Air Quality in Mechanically Conditioned and Ventilated Schools</t>
  </si>
  <si>
    <t>Advanced Low Emitting Materials</t>
  </si>
  <si>
    <t>2-24</t>
  </si>
  <si>
    <t>1-3</t>
  </si>
  <si>
    <t>1-10</t>
  </si>
  <si>
    <t>Submeter Installation</t>
  </si>
  <si>
    <r>
      <t xml:space="preserve">Instructions: For every credit and prerequisite claimed, submit information about each of the requirements.  For attachments, reference the filename and bookmark (if appropriate) where it can be found.  Indicate if required tables provided by CHPS have been completed.  Provide construction document references as needed.
Prerequisites are highlighted.
</t>
    </r>
    <r>
      <rPr>
        <b/>
        <i/>
        <sz val="12"/>
        <rFont val="Calibri"/>
        <family val="2"/>
        <scheme val="minor"/>
      </rPr>
      <t>All specification references must include appropriate subsection.</t>
    </r>
    <r>
      <rPr>
        <i/>
        <sz val="12"/>
        <rFont val="Calibri"/>
        <family val="2"/>
        <scheme val="minor"/>
      </rPr>
      <t xml:space="preserve">
Some criteria have sub-criteria, which may be required or optional.  These are indicated in the "Points Available" column. Please use the drop-down boxes in the "Points Claimed" column to indicate a sub-criteria was pursued.</t>
    </r>
  </si>
  <si>
    <t>Instructions: For every credit and prerequisite claimed, submit information about each of the requirements.  For attachments, reference the filename and bookmark (if appropriate) where it can be found.  Indicate if required tables provided by CHPS have been completed.  Provide construction document references as needed. Prerequisites are highlighted.  If claiming credit under II.C9, fill in the name and value of  the innovation credits.
Some criteria have sub-criteria, which may be required or optional.  These are indicated in the "Points Available" column.</t>
  </si>
  <si>
    <t>Project Type:</t>
  </si>
  <si>
    <t>Reduced Building Footprint</t>
  </si>
  <si>
    <t>Parking and Electric Vehicles</t>
  </si>
  <si>
    <t>45 points minimum needed</t>
  </si>
  <si>
    <t>Number of Students Grade 4 and Higher</t>
  </si>
  <si>
    <t>1.5 for every 10 students</t>
  </si>
  <si>
    <t>Minimum Number of Spaces Required</t>
  </si>
  <si>
    <t>HI-CHPS 2012 SCORECARD - Updated for v1.1</t>
  </si>
  <si>
    <t xml:space="preserve">Instructions: Complete the shaded cells in the applicable table(s) below to indicate compliance with the requirements. </t>
  </si>
  <si>
    <t>Construction drawings must include the summary report of the modeling tool. The report must reflect the design of submitted project’s plans.</t>
  </si>
  <si>
    <t xml:space="preserve">Construction drawings must include the required HI-CHPS Plan Sheets with indoor water calculations. 
Construction drawings must include a plumbing fixture schedule that reflects the indoor water calculations. </t>
  </si>
  <si>
    <t>Construction drawings must include the required HI-CHPS Plan Sheets with indoor water calculations.
Construction drawings must include a plumbing fixture schedule that reflects the indoor water calculations. </t>
  </si>
  <si>
    <t>Major modernization projects must provide a copy of written report indicating that all facilities within ¼ mile of the site that might reasonably emit hazards have been identified and assessed for impacts and that mitigation has been taken if needed.</t>
  </si>
  <si>
    <t>Submit a signed commitment indicating the school will conduct monitoring and benchmarking of its high performance features within 18 months of occupancy.</t>
  </si>
  <si>
    <t>Provide the written commitment to conduct building monitoring every year. The commitment must identify the categories that will be monitored and the possible tool(s) that will be used. The commitment may be the same one used for OM.P1 if it contains the ongoing timeframe.</t>
  </si>
  <si>
    <t>Commitment to Annual Benchmarking</t>
  </si>
  <si>
    <t>2012 HI-CHPS Criteria v1.1</t>
  </si>
  <si>
    <t xml:space="preserve"> 2012 HI-CHPS Criteria v1.1</t>
  </si>
  <si>
    <t>Based on the 2012 v1.1 Edition</t>
  </si>
  <si>
    <t>School or Project Name:</t>
  </si>
  <si>
    <t>School District or Governing Body:</t>
  </si>
  <si>
    <t>School Location:</t>
  </si>
  <si>
    <t>Grade Levels Served:</t>
  </si>
  <si>
    <t>CHPS Project ID#:</t>
  </si>
  <si>
    <t>For Admin Use Only</t>
  </si>
  <si>
    <t>Expected Completion Date (month/yr):</t>
  </si>
  <si>
    <t>For Renovations, which major systems are included in CHPS scope:</t>
  </si>
  <si>
    <t>Lighting</t>
  </si>
  <si>
    <t>Interior Surfaces</t>
  </si>
  <si>
    <t>Site</t>
  </si>
  <si>
    <t>Building Envelope</t>
  </si>
  <si>
    <t>HVAC</t>
  </si>
  <si>
    <t xml:space="preserve">Project Delivery Method: </t>
  </si>
  <si>
    <t>If construction is phased, please explain phases and provide dates of completion:</t>
  </si>
  <si>
    <t>Total Number of Buildings on School Campus including those in CHPS Scope:</t>
  </si>
  <si>
    <t>Design/Bid/Build</t>
  </si>
  <si>
    <t>Design/Build</t>
  </si>
  <si>
    <t>Please fill out Building Information Table below for each building included in the CHPS scope only (add rows as needed):</t>
  </si>
  <si>
    <t>Building Name /Type</t>
  </si>
  <si>
    <t>Gross Square Footage</t>
  </si>
  <si>
    <t>Number of Staff &amp; Admin</t>
  </si>
  <si>
    <r>
      <t>Please provide an</t>
    </r>
    <r>
      <rPr>
        <b/>
        <sz val="10"/>
        <color rgb="FFFF0000"/>
        <rFont val="Arial"/>
        <family val="2"/>
      </rPr>
      <t xml:space="preserve"> </t>
    </r>
    <r>
      <rPr>
        <b/>
        <sz val="10"/>
        <rFont val="Arial"/>
        <family val="2"/>
      </rPr>
      <t>overall description of the project including any high performance features you would like to highlight (1 to 2 paragraphs):</t>
    </r>
  </si>
  <si>
    <t>Contact Name:</t>
  </si>
  <si>
    <t>Title /Organization:</t>
  </si>
  <si>
    <t>Phone Number:</t>
  </si>
  <si>
    <t>Email:</t>
  </si>
  <si>
    <t>Project Summary Form - HI-CHPS v1.1</t>
  </si>
  <si>
    <t>HI DOE</t>
  </si>
  <si>
    <t>Submission/Resubmission Date:</t>
  </si>
  <si>
    <t>Review Completed Date:</t>
  </si>
  <si>
    <t>CHPS Project ID:</t>
  </si>
  <si>
    <t>Admin only</t>
  </si>
  <si>
    <t>Instructions: Enter the Submission Date in row 3, and complete the Points Pursued columns. The columns for 'References for Contractors and Team' and 'Other Notes' are optional for communicating project goals and requirements to other team members.  
This sheet is formatted to print on a  24"x 36" plan sheet and can be included in the Construction Documents.
Updated 1/2020.</t>
  </si>
  <si>
    <t>Instructions: Complete shaded columns A and B, Number of Occupants (H5), Annual School Days (H6), and Rainwater Budget (Row 31) below. Use one line for each distinct fixture style used in the school.  For "Other" Fixtures not included in the drop down list, complete columns A through F.
Sorting is enabled on this sheet for convenience.  Be sure to select entire table before sorting.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</si>
</sst>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4" formatCode="_(&quot;$&quot;* #,##0.00_);_(&quot;$&quot;* \(#,##0.00\);_(&quot;$&quot;* &quot;-&quot;??_);_(@_)"/>
    <numFmt numFmtId="43" formatCode="_(* #,##0.00_);_(* \(#,##0.00\);_(* &quot;-&quot;??_);_(@_)"/>
    <numFmt numFmtId="164" formatCode="&quot;$&quot;#,##0.00"/>
    <numFmt numFmtId="165" formatCode="_(* #,##0_);_(* \(#,##0\);_(* &quot;-&quot;??_);_(@_)"/>
    <numFmt numFmtId="166" formatCode="00\ 00\ 00.00"/>
    <numFmt numFmtId="167" formatCode="0000"/>
    <numFmt numFmtId="168" formatCode="_(* #,##0.0_);_(* \(#,##0.0\);_(* &quot;-&quot;??_);_(@_)"/>
    <numFmt numFmtId="169" formatCode="0.0%"/>
  </numFmts>
  <fonts count="72" x14ac:knownFonts="1">
    <font>
      <sz val="11"/>
      <color theme="1"/>
      <name val="Calibri"/>
      <family val="2"/>
      <scheme val="minor"/>
    </font>
    <font>
      <sz val="11"/>
      <color theme="1"/>
      <name val="Calibri"/>
      <family val="2"/>
      <scheme val="minor"/>
    </font>
    <font>
      <vertAlign val="superscript"/>
      <sz val="11"/>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b/>
      <sz val="11"/>
      <color theme="1"/>
      <name val="Calibri"/>
      <family val="2"/>
      <scheme val="minor"/>
    </font>
    <font>
      <vertAlign val="subscript"/>
      <sz val="11"/>
      <color theme="1"/>
      <name val="Calibri"/>
      <family val="2"/>
      <scheme val="minor"/>
    </font>
    <font>
      <sz val="20"/>
      <color theme="1"/>
      <name val="Calibri"/>
      <family val="2"/>
      <scheme val="minor"/>
    </font>
    <font>
      <sz val="28"/>
      <color theme="1"/>
      <name val="Calibri"/>
      <family val="2"/>
      <scheme val="minor"/>
    </font>
    <font>
      <b/>
      <sz val="48"/>
      <color theme="1"/>
      <name val="Calibri"/>
      <family val="2"/>
      <scheme val="minor"/>
    </font>
    <font>
      <sz val="16"/>
      <color theme="1"/>
      <name val="Calibri"/>
      <family val="2"/>
      <scheme val="minor"/>
    </font>
    <font>
      <sz val="22"/>
      <color theme="1"/>
      <name val="Calibri"/>
      <family val="2"/>
      <scheme val="minor"/>
    </font>
    <font>
      <b/>
      <sz val="36"/>
      <color theme="1"/>
      <name val="Calibri"/>
      <family val="2"/>
      <scheme val="minor"/>
    </font>
    <font>
      <sz val="12"/>
      <color theme="1"/>
      <name val="Calibri"/>
      <family val="2"/>
      <scheme val="minor"/>
    </font>
    <font>
      <sz val="18"/>
      <color theme="1"/>
      <name val="Calibri"/>
      <family val="2"/>
      <scheme val="minor"/>
    </font>
    <font>
      <i/>
      <sz val="11"/>
      <color theme="1"/>
      <name val="Calibri"/>
      <family val="2"/>
      <scheme val="minor"/>
    </font>
    <font>
      <b/>
      <sz val="12"/>
      <color theme="1"/>
      <name val="Calibri"/>
      <family val="2"/>
      <scheme val="minor"/>
    </font>
    <font>
      <b/>
      <sz val="14"/>
      <color theme="1"/>
      <name val="Calibri"/>
      <family val="2"/>
      <scheme val="minor"/>
    </font>
    <font>
      <sz val="16"/>
      <color theme="0"/>
      <name val="Calibri"/>
      <family val="2"/>
      <scheme val="minor"/>
    </font>
    <font>
      <b/>
      <sz val="16"/>
      <color theme="0"/>
      <name val="Calibri"/>
      <family val="2"/>
      <scheme val="minor"/>
    </font>
    <font>
      <b/>
      <sz val="16"/>
      <name val="Calibri"/>
      <family val="2"/>
      <scheme val="minor"/>
    </font>
    <font>
      <sz val="12"/>
      <name val="Calibri"/>
      <family val="2"/>
      <scheme val="minor"/>
    </font>
    <font>
      <i/>
      <sz val="12"/>
      <name val="Calibri"/>
      <family val="2"/>
      <scheme val="minor"/>
    </font>
    <font>
      <b/>
      <vertAlign val="superscript"/>
      <sz val="11"/>
      <color theme="1"/>
      <name val="Calibri"/>
      <family val="2"/>
      <scheme val="minor"/>
    </font>
    <font>
      <i/>
      <sz val="11"/>
      <name val="Calibri"/>
      <family val="2"/>
      <scheme val="minor"/>
    </font>
    <font>
      <b/>
      <sz val="24"/>
      <color theme="1"/>
      <name val="Calibri"/>
      <family val="2"/>
      <scheme val="minor"/>
    </font>
    <font>
      <sz val="11"/>
      <name val="Calibri"/>
      <family val="2"/>
      <scheme val="minor"/>
    </font>
    <font>
      <b/>
      <sz val="20"/>
      <color theme="1"/>
      <name val="Calibri"/>
      <family val="2"/>
      <scheme val="minor"/>
    </font>
    <font>
      <i/>
      <sz val="14"/>
      <color theme="1"/>
      <name val="Calibri"/>
      <family val="2"/>
      <scheme val="minor"/>
    </font>
    <font>
      <sz val="12.1"/>
      <color rgb="FF000000"/>
      <name val="Calibri"/>
      <family val="2"/>
      <scheme val="minor"/>
    </font>
    <font>
      <sz val="11"/>
      <color rgb="FF000000"/>
      <name val="Calibri"/>
      <family val="2"/>
      <scheme val="minor"/>
    </font>
    <font>
      <b/>
      <i/>
      <sz val="12"/>
      <name val="Calibri"/>
      <family val="2"/>
      <scheme val="minor"/>
    </font>
    <font>
      <b/>
      <sz val="12"/>
      <color theme="0"/>
      <name val="Calibri"/>
      <family val="2"/>
      <scheme val="minor"/>
    </font>
    <font>
      <b/>
      <sz val="12"/>
      <name val="Calibri"/>
      <family val="2"/>
      <scheme val="minor"/>
    </font>
    <font>
      <sz val="12"/>
      <color theme="0"/>
      <name val="Calibri"/>
      <family val="2"/>
      <scheme val="minor"/>
    </font>
    <font>
      <sz val="12"/>
      <color rgb="FF000000"/>
      <name val="Calibri"/>
      <family val="2"/>
      <scheme val="minor"/>
    </font>
    <font>
      <sz val="24"/>
      <color theme="1"/>
      <name val="Calibri"/>
      <family val="2"/>
      <scheme val="minor"/>
    </font>
    <font>
      <sz val="8"/>
      <color theme="1"/>
      <name val="Calibri"/>
      <family val="2"/>
      <scheme val="minor"/>
    </font>
    <font>
      <b/>
      <sz val="8"/>
      <color theme="1"/>
      <name val="Calibri"/>
      <family val="2"/>
      <scheme val="minor"/>
    </font>
    <font>
      <vertAlign val="superscript"/>
      <sz val="8"/>
      <color theme="1"/>
      <name val="Calibri"/>
      <family val="2"/>
      <scheme val="minor"/>
    </font>
    <font>
      <i/>
      <sz val="8"/>
      <color theme="1"/>
      <name val="Calibri"/>
      <family val="2"/>
      <scheme val="minor"/>
    </font>
    <font>
      <sz val="8"/>
      <name val="Calibri"/>
      <family val="2"/>
      <scheme val="minor"/>
    </font>
    <font>
      <b/>
      <sz val="11"/>
      <color rgb="FFFF0000"/>
      <name val="Calibri"/>
      <family val="2"/>
      <scheme val="minor"/>
    </font>
    <font>
      <sz val="11"/>
      <color indexed="8"/>
      <name val="Calibri"/>
      <family val="2"/>
    </font>
    <font>
      <sz val="12"/>
      <name val="Arial"/>
      <family val="2"/>
    </font>
    <font>
      <b/>
      <sz val="10"/>
      <color theme="1"/>
      <name val="Calibri"/>
      <family val="2"/>
      <scheme val="minor"/>
    </font>
    <font>
      <sz val="10"/>
      <color theme="1"/>
      <name val="Calibri"/>
      <family val="2"/>
      <scheme val="minor"/>
    </font>
    <font>
      <sz val="16"/>
      <name val="Calibri"/>
      <family val="2"/>
      <scheme val="minor"/>
    </font>
    <font>
      <i/>
      <sz val="12"/>
      <color rgb="FF000000"/>
      <name val="Calibri"/>
      <family val="2"/>
      <scheme val="minor"/>
    </font>
    <font>
      <b/>
      <sz val="12"/>
      <color rgb="FF000000"/>
      <name val="Calibri"/>
      <family val="2"/>
      <scheme val="minor"/>
    </font>
    <font>
      <sz val="11"/>
      <color rgb="FFFF0000"/>
      <name val="Calibri"/>
      <family val="2"/>
      <scheme val="minor"/>
    </font>
    <font>
      <b/>
      <sz val="11"/>
      <name val="Calibri"/>
      <family val="2"/>
      <scheme val="minor"/>
    </font>
    <font>
      <u/>
      <sz val="11"/>
      <color theme="10"/>
      <name val="Calibri"/>
      <family val="2"/>
      <scheme val="minor"/>
    </font>
    <font>
      <i/>
      <sz val="18"/>
      <color theme="1"/>
      <name val="Calibri"/>
      <family val="2"/>
      <scheme val="minor"/>
    </font>
    <font>
      <sz val="14"/>
      <color theme="1"/>
      <name val="Calibri"/>
      <family val="2"/>
      <scheme val="minor"/>
    </font>
    <font>
      <b/>
      <sz val="16"/>
      <color theme="1"/>
      <name val="Calibri"/>
      <family val="2"/>
      <scheme val="minor"/>
    </font>
    <font>
      <u/>
      <sz val="12"/>
      <color theme="10"/>
      <name val="Calibri"/>
      <family val="2"/>
      <scheme val="minor"/>
    </font>
    <font>
      <sz val="10"/>
      <name val="Arial"/>
      <family val="2"/>
    </font>
    <font>
      <b/>
      <sz val="16"/>
      <color indexed="9"/>
      <name val="Arial"/>
      <family val="2"/>
    </font>
    <font>
      <sz val="10"/>
      <color rgb="FFFF0000"/>
      <name val="Arial"/>
      <family val="2"/>
    </font>
    <font>
      <b/>
      <i/>
      <sz val="14"/>
      <name val="Arial"/>
      <family val="2"/>
    </font>
    <font>
      <b/>
      <sz val="11"/>
      <name val="Arial"/>
      <family val="2"/>
    </font>
    <font>
      <b/>
      <sz val="14"/>
      <name val="Arial"/>
      <family val="2"/>
    </font>
    <font>
      <sz val="11"/>
      <name val="Arial"/>
      <family val="2"/>
    </font>
    <font>
      <b/>
      <sz val="10"/>
      <name val="Arial"/>
      <family val="2"/>
    </font>
    <font>
      <b/>
      <sz val="9"/>
      <name val="Arial"/>
      <family val="2"/>
    </font>
    <font>
      <b/>
      <sz val="12"/>
      <name val="Arial"/>
      <family val="2"/>
    </font>
    <font>
      <u/>
      <sz val="10"/>
      <name val="Arial"/>
      <family val="2"/>
    </font>
    <font>
      <b/>
      <sz val="10"/>
      <color rgb="FFFF0000"/>
      <name val="Arial"/>
      <family val="2"/>
    </font>
    <font>
      <strike/>
      <sz val="10"/>
      <name val="Arial"/>
      <family val="2"/>
    </font>
    <font>
      <sz val="14"/>
      <color theme="1" tint="0.34998626667073579"/>
      <name val="Calibri"/>
      <family val="2"/>
      <scheme val="minor"/>
    </font>
  </fonts>
  <fills count="20">
    <fill>
      <patternFill patternType="none"/>
    </fill>
    <fill>
      <patternFill patternType="gray125"/>
    </fill>
    <fill>
      <patternFill patternType="solid">
        <fgColor theme="0" tint="-0.149998474074526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theme="0"/>
        <bgColor indexed="64"/>
      </patternFill>
    </fill>
    <fill>
      <patternFill patternType="solid">
        <fgColor rgb="FFFFFF00"/>
        <bgColor indexed="64"/>
      </patternFill>
    </fill>
    <fill>
      <patternFill patternType="solid">
        <fgColor rgb="FFFFC000"/>
        <bgColor indexed="64"/>
      </patternFill>
    </fill>
    <fill>
      <patternFill patternType="solid">
        <fgColor rgb="FF9BBB59"/>
        <bgColor indexed="64"/>
      </patternFill>
    </fill>
    <fill>
      <patternFill patternType="solid">
        <fgColor rgb="FF4BACC6"/>
        <bgColor indexed="64"/>
      </patternFill>
    </fill>
    <fill>
      <patternFill patternType="gray0625">
        <fgColor theme="0" tint="-0.24994659260841701"/>
        <bgColor theme="0"/>
      </patternFill>
    </fill>
    <fill>
      <patternFill patternType="gray0625">
        <fgColor theme="0" tint="-0.34998626667073579"/>
        <bgColor theme="0"/>
      </patternFill>
    </fill>
    <fill>
      <patternFill patternType="gray0625">
        <fgColor theme="1"/>
        <bgColor theme="0"/>
      </patternFill>
    </fill>
    <fill>
      <patternFill patternType="solid">
        <fgColor indexed="9"/>
        <bgColor indexed="64"/>
      </patternFill>
    </fill>
    <fill>
      <patternFill patternType="solid">
        <fgColor theme="0" tint="-0.499984740745262"/>
        <bgColor indexed="64"/>
      </patternFill>
    </fill>
    <fill>
      <patternFill patternType="solid">
        <fgColor theme="1" tint="0.249977111117893"/>
        <bgColor indexed="64"/>
      </patternFill>
    </fill>
    <fill>
      <patternFill patternType="solid">
        <fgColor theme="0" tint="-0.14996795556505021"/>
        <bgColor indexed="64"/>
      </patternFill>
    </fill>
    <fill>
      <patternFill patternType="solid">
        <fgColor theme="9" tint="0.59999389629810485"/>
        <bgColor indexed="64"/>
      </patternFill>
    </fill>
    <fill>
      <patternFill patternType="solid">
        <fgColor indexed="22"/>
        <bgColor indexed="64"/>
      </patternFill>
    </fill>
  </fills>
  <borders count="6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right/>
      <top/>
      <bottom style="thin">
        <color indexed="64"/>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style="medium">
        <color indexed="64"/>
      </right>
      <top style="thin">
        <color indexed="64"/>
      </top>
      <bottom/>
      <diagonal/>
    </border>
  </borders>
  <cellStyleXfs count="10">
    <xf numFmtId="0" fontId="0" fillId="0" borderId="0"/>
    <xf numFmtId="43" fontId="1" fillId="0" borderId="0" applyFont="0" applyFill="0" applyBorder="0" applyAlignment="0" applyProtection="0"/>
    <xf numFmtId="9" fontId="1" fillId="0" borderId="0" applyFont="0" applyFill="0" applyBorder="0" applyAlignment="0" applyProtection="0"/>
    <xf numFmtId="0" fontId="3" fillId="3" borderId="0" applyNumberFormat="0" applyBorder="0" applyAlignment="0" applyProtection="0"/>
    <xf numFmtId="0" fontId="4" fillId="4" borderId="0" applyNumberFormat="0" applyBorder="0" applyAlignment="0" applyProtection="0"/>
    <xf numFmtId="0" fontId="5" fillId="5" borderId="0" applyNumberFormat="0" applyBorder="0" applyAlignment="0" applyProtection="0"/>
    <xf numFmtId="44" fontId="1" fillId="0" borderId="0" applyFont="0" applyFill="0" applyBorder="0" applyAlignment="0" applyProtection="0"/>
    <xf numFmtId="0" fontId="44" fillId="0" borderId="0"/>
    <xf numFmtId="0" fontId="53" fillId="0" borderId="0" applyNumberFormat="0" applyFill="0" applyBorder="0" applyAlignment="0" applyProtection="0"/>
    <xf numFmtId="0" fontId="58" fillId="0" borderId="0"/>
  </cellStyleXfs>
  <cellXfs count="946">
    <xf numFmtId="0" fontId="0" fillId="0" borderId="0" xfId="0"/>
    <xf numFmtId="0" fontId="0" fillId="6" borderId="0" xfId="0" applyFill="1"/>
    <xf numFmtId="0" fontId="0" fillId="6" borderId="0" xfId="1" applyNumberFormat="1" applyFont="1" applyFill="1"/>
    <xf numFmtId="0" fontId="0" fillId="6" borderId="0" xfId="0" applyFill="1" applyAlignment="1">
      <alignment wrapText="1"/>
    </xf>
    <xf numFmtId="0" fontId="0" fillId="6" borderId="11" xfId="0" applyFill="1" applyBorder="1"/>
    <xf numFmtId="0" fontId="0" fillId="6" borderId="9" xfId="0" applyFill="1" applyBorder="1"/>
    <xf numFmtId="0" fontId="0" fillId="6" borderId="20" xfId="0" applyFill="1" applyBorder="1"/>
    <xf numFmtId="0" fontId="0" fillId="6" borderId="12" xfId="0" applyFill="1" applyBorder="1"/>
    <xf numFmtId="0" fontId="0" fillId="6" borderId="9" xfId="0" applyFill="1" applyBorder="1" applyAlignment="1" applyProtection="1">
      <alignment wrapText="1"/>
      <protection locked="0"/>
    </xf>
    <xf numFmtId="0" fontId="0" fillId="6" borderId="0" xfId="0" applyFill="1" applyAlignment="1" applyProtection="1">
      <alignment wrapText="1"/>
      <protection locked="0"/>
    </xf>
    <xf numFmtId="0" fontId="0" fillId="6" borderId="10" xfId="0" applyFill="1" applyBorder="1" applyAlignment="1" applyProtection="1">
      <alignment wrapText="1"/>
      <protection locked="0"/>
    </xf>
    <xf numFmtId="0" fontId="0" fillId="6" borderId="24" xfId="0" applyFill="1" applyBorder="1" applyProtection="1">
      <protection locked="0"/>
    </xf>
    <xf numFmtId="0" fontId="0" fillId="6" borderId="23" xfId="0" applyFill="1" applyBorder="1" applyProtection="1">
      <protection locked="0"/>
    </xf>
    <xf numFmtId="0" fontId="0" fillId="6" borderId="21" xfId="0" applyFill="1" applyBorder="1"/>
    <xf numFmtId="0" fontId="0" fillId="6" borderId="19" xfId="0" applyFill="1" applyBorder="1"/>
    <xf numFmtId="0" fontId="0" fillId="6" borderId="22" xfId="0" applyFill="1" applyBorder="1"/>
    <xf numFmtId="0" fontId="0" fillId="6" borderId="25" xfId="0" applyFill="1" applyBorder="1" applyAlignment="1">
      <alignment vertical="center"/>
    </xf>
    <xf numFmtId="0" fontId="0" fillId="6" borderId="25" xfId="0" applyFill="1" applyBorder="1" applyAlignment="1">
      <alignment horizontal="center" vertical="center"/>
    </xf>
    <xf numFmtId="0" fontId="0" fillId="6" borderId="22" xfId="0" applyFill="1" applyBorder="1" applyAlignment="1">
      <alignment horizontal="center" vertical="center"/>
    </xf>
    <xf numFmtId="0" fontId="0" fillId="8" borderId="17" xfId="0" applyFill="1" applyBorder="1" applyAlignment="1">
      <alignment horizontal="center" vertical="center"/>
    </xf>
    <xf numFmtId="0" fontId="0" fillId="8" borderId="22" xfId="0" applyFill="1" applyBorder="1" applyAlignment="1">
      <alignment horizontal="center" vertical="center"/>
    </xf>
    <xf numFmtId="0" fontId="0" fillId="8" borderId="24" xfId="0" applyFill="1" applyBorder="1" applyAlignment="1">
      <alignment wrapText="1"/>
    </xf>
    <xf numFmtId="0" fontId="0" fillId="8" borderId="21" xfId="0" applyFill="1" applyBorder="1" applyAlignment="1">
      <alignment wrapText="1"/>
    </xf>
    <xf numFmtId="0" fontId="6" fillId="8" borderId="23" xfId="0" applyFont="1" applyFill="1" applyBorder="1" applyAlignment="1">
      <alignment horizontal="center"/>
    </xf>
    <xf numFmtId="0" fontId="0" fillId="6" borderId="4" xfId="0" applyFill="1" applyBorder="1"/>
    <xf numFmtId="0" fontId="0" fillId="6" borderId="5" xfId="0" applyFill="1" applyBorder="1"/>
    <xf numFmtId="10" fontId="0" fillId="6" borderId="7" xfId="2" applyNumberFormat="1" applyFont="1" applyFill="1" applyBorder="1"/>
    <xf numFmtId="10" fontId="0" fillId="6" borderId="8" xfId="2" applyNumberFormat="1" applyFont="1" applyFill="1" applyBorder="1"/>
    <xf numFmtId="0" fontId="0" fillId="6" borderId="6" xfId="0" applyFill="1" applyBorder="1" applyAlignment="1">
      <alignment horizontal="right" wrapText="1"/>
    </xf>
    <xf numFmtId="0" fontId="0" fillId="6" borderId="10" xfId="0" applyFill="1" applyBorder="1"/>
    <xf numFmtId="10" fontId="0" fillId="6" borderId="38" xfId="2" applyNumberFormat="1" applyFont="1" applyFill="1" applyBorder="1"/>
    <xf numFmtId="0" fontId="0" fillId="6" borderId="0" xfId="0" applyFill="1" applyAlignment="1">
      <alignment horizontal="center"/>
    </xf>
    <xf numFmtId="43" fontId="0" fillId="6" borderId="5" xfId="1" applyFont="1" applyFill="1" applyBorder="1"/>
    <xf numFmtId="43" fontId="0" fillId="6" borderId="0" xfId="1" applyFont="1" applyFill="1"/>
    <xf numFmtId="43" fontId="0" fillId="6" borderId="16" xfId="1" applyFont="1" applyFill="1" applyBorder="1"/>
    <xf numFmtId="0" fontId="6" fillId="8" borderId="12" xfId="0" applyFont="1" applyFill="1" applyBorder="1" applyAlignment="1">
      <alignment horizontal="center" vertical="center" wrapText="1"/>
    </xf>
    <xf numFmtId="0" fontId="0" fillId="6" borderId="16" xfId="0" applyFill="1" applyBorder="1" applyProtection="1">
      <protection locked="0"/>
    </xf>
    <xf numFmtId="0" fontId="6" fillId="6" borderId="4" xfId="0" applyFont="1" applyFill="1" applyBorder="1" applyAlignment="1">
      <alignment vertical="center" wrapText="1"/>
    </xf>
    <xf numFmtId="0" fontId="6" fillId="6" borderId="0" xfId="0" applyFont="1" applyFill="1"/>
    <xf numFmtId="43" fontId="0" fillId="6" borderId="43" xfId="0" applyNumberFormat="1" applyFill="1" applyBorder="1"/>
    <xf numFmtId="43" fontId="0" fillId="6" borderId="16" xfId="0" applyNumberFormat="1" applyFill="1" applyBorder="1"/>
    <xf numFmtId="43" fontId="0" fillId="6" borderId="24" xfId="0" applyNumberFormat="1" applyFill="1" applyBorder="1"/>
    <xf numFmtId="43" fontId="0" fillId="6" borderId="44" xfId="0" applyNumberFormat="1" applyFill="1" applyBorder="1"/>
    <xf numFmtId="43" fontId="0" fillId="2" borderId="16" xfId="0" quotePrefix="1" applyNumberFormat="1" applyFill="1" applyBorder="1" applyAlignment="1">
      <alignment horizontal="center"/>
    </xf>
    <xf numFmtId="0" fontId="0" fillId="8" borderId="27" xfId="0" applyFill="1" applyBorder="1" applyAlignment="1">
      <alignment wrapText="1"/>
    </xf>
    <xf numFmtId="0" fontId="0" fillId="8" borderId="31" xfId="0" applyFill="1" applyBorder="1" applyAlignment="1">
      <alignment wrapText="1"/>
    </xf>
    <xf numFmtId="0" fontId="0" fillId="8" borderId="28" xfId="0" applyFill="1" applyBorder="1" applyAlignment="1">
      <alignment wrapText="1"/>
    </xf>
    <xf numFmtId="0" fontId="0" fillId="8" borderId="29" xfId="0" applyFill="1" applyBorder="1" applyAlignment="1">
      <alignment wrapText="1"/>
    </xf>
    <xf numFmtId="9" fontId="0" fillId="6" borderId="0" xfId="2" applyFont="1" applyFill="1"/>
    <xf numFmtId="0" fontId="6" fillId="8" borderId="30" xfId="0" applyFont="1" applyFill="1" applyBorder="1" applyAlignment="1">
      <alignment horizontal="center" wrapText="1"/>
    </xf>
    <xf numFmtId="0" fontId="6" fillId="8" borderId="31" xfId="0" applyFont="1" applyFill="1" applyBorder="1" applyAlignment="1">
      <alignment horizontal="center" wrapText="1"/>
    </xf>
    <xf numFmtId="0" fontId="6" fillId="8" borderId="32" xfId="0" applyFont="1" applyFill="1" applyBorder="1" applyAlignment="1">
      <alignment horizontal="center" wrapText="1"/>
    </xf>
    <xf numFmtId="0" fontId="0" fillId="6" borderId="0" xfId="0" applyFill="1" applyAlignment="1">
      <alignment horizontal="center" vertical="center"/>
    </xf>
    <xf numFmtId="0" fontId="0" fillId="8" borderId="17" xfId="0" applyFill="1" applyBorder="1" applyAlignment="1">
      <alignment horizontal="center" vertical="center" wrapText="1"/>
    </xf>
    <xf numFmtId="0" fontId="0" fillId="6" borderId="11" xfId="0" applyFill="1" applyBorder="1" applyProtection="1">
      <protection locked="0"/>
    </xf>
    <xf numFmtId="0" fontId="0" fillId="6" borderId="0" xfId="0" applyFill="1" applyProtection="1">
      <protection locked="0"/>
    </xf>
    <xf numFmtId="0" fontId="0" fillId="6" borderId="0" xfId="0" applyFill="1" applyAlignment="1" applyProtection="1">
      <alignment horizontal="center"/>
      <protection locked="0"/>
    </xf>
    <xf numFmtId="0" fontId="0" fillId="6" borderId="10" xfId="0" applyFill="1" applyBorder="1" applyAlignment="1" applyProtection="1">
      <alignment horizontal="center"/>
      <protection locked="0"/>
    </xf>
    <xf numFmtId="0" fontId="0" fillId="6" borderId="12" xfId="0" applyFill="1" applyBorder="1" applyProtection="1">
      <protection locked="0"/>
    </xf>
    <xf numFmtId="43" fontId="0" fillId="6" borderId="23" xfId="1" applyFont="1" applyFill="1" applyBorder="1"/>
    <xf numFmtId="43" fontId="0" fillId="6" borderId="11" xfId="1" applyFont="1" applyFill="1" applyBorder="1"/>
    <xf numFmtId="43" fontId="0" fillId="6" borderId="19" xfId="1" applyFont="1" applyFill="1" applyBorder="1"/>
    <xf numFmtId="43" fontId="0" fillId="6" borderId="10" xfId="1" applyFont="1" applyFill="1" applyBorder="1"/>
    <xf numFmtId="43" fontId="0" fillId="6" borderId="24" xfId="1" applyFont="1" applyFill="1" applyBorder="1"/>
    <xf numFmtId="43" fontId="0" fillId="6" borderId="12" xfId="1" applyFont="1" applyFill="1" applyBorder="1"/>
    <xf numFmtId="43" fontId="0" fillId="6" borderId="21" xfId="1" applyFont="1" applyFill="1" applyBorder="1"/>
    <xf numFmtId="0" fontId="0" fillId="6" borderId="0" xfId="0" quotePrefix="1" applyFill="1"/>
    <xf numFmtId="0" fontId="0" fillId="6" borderId="0" xfId="0" applyFill="1" applyAlignment="1">
      <alignment vertical="center" wrapText="1"/>
    </xf>
    <xf numFmtId="166" fontId="0" fillId="6" borderId="0" xfId="0" quotePrefix="1" applyNumberFormat="1" applyFill="1" applyAlignment="1">
      <alignment vertical="center" wrapText="1"/>
    </xf>
    <xf numFmtId="167" fontId="0" fillId="6" borderId="0" xfId="0" applyNumberFormat="1" applyFill="1"/>
    <xf numFmtId="166" fontId="0" fillId="6" borderId="0" xfId="0" applyNumberFormat="1" applyFill="1"/>
    <xf numFmtId="166" fontId="0" fillId="6" borderId="0" xfId="0" applyNumberFormat="1" applyFill="1" applyAlignment="1">
      <alignment vertical="center" wrapText="1"/>
    </xf>
    <xf numFmtId="167" fontId="0" fillId="6" borderId="0" xfId="0" applyNumberFormat="1" applyFill="1" applyAlignment="1">
      <alignment horizontal="right"/>
    </xf>
    <xf numFmtId="0" fontId="26" fillId="6" borderId="0" xfId="0" applyFont="1" applyFill="1"/>
    <xf numFmtId="0" fontId="17" fillId="6" borderId="27" xfId="0" applyFont="1" applyFill="1" applyBorder="1" applyAlignment="1">
      <alignment wrapText="1"/>
    </xf>
    <xf numFmtId="0" fontId="17" fillId="6" borderId="28" xfId="0" applyFont="1" applyFill="1" applyBorder="1" applyAlignment="1">
      <alignment wrapText="1"/>
    </xf>
    <xf numFmtId="0" fontId="6" fillId="6" borderId="28" xfId="0" applyFont="1" applyFill="1" applyBorder="1" applyAlignment="1">
      <alignment horizontal="left"/>
    </xf>
    <xf numFmtId="0" fontId="17" fillId="6" borderId="29" xfId="0" applyFont="1" applyFill="1" applyBorder="1" applyAlignment="1">
      <alignment wrapText="1"/>
    </xf>
    <xf numFmtId="0" fontId="6" fillId="6" borderId="29" xfId="0" applyFont="1" applyFill="1" applyBorder="1" applyAlignment="1">
      <alignment horizontal="left"/>
    </xf>
    <xf numFmtId="0" fontId="18" fillId="6" borderId="42" xfId="0" applyFont="1" applyFill="1" applyBorder="1" applyAlignment="1">
      <alignment horizontal="center" vertical="center" textRotation="90" wrapText="1"/>
    </xf>
    <xf numFmtId="0" fontId="18" fillId="6" borderId="42" xfId="0" applyFont="1" applyFill="1" applyBorder="1" applyAlignment="1">
      <alignment horizontal="center" vertical="center" wrapText="1"/>
    </xf>
    <xf numFmtId="0" fontId="18" fillId="6" borderId="46" xfId="0" applyFont="1" applyFill="1" applyBorder="1" applyAlignment="1">
      <alignment horizontal="center" vertical="center" wrapText="1"/>
    </xf>
    <xf numFmtId="0" fontId="18" fillId="6" borderId="46" xfId="0" applyFont="1" applyFill="1" applyBorder="1" applyAlignment="1">
      <alignment horizontal="center" vertical="center" textRotation="90" wrapText="1"/>
    </xf>
    <xf numFmtId="0" fontId="18" fillId="6" borderId="41" xfId="0" applyFont="1" applyFill="1" applyBorder="1" applyAlignment="1">
      <alignment horizontal="center" vertical="center" wrapText="1"/>
    </xf>
    <xf numFmtId="0" fontId="17" fillId="6" borderId="28" xfId="0" applyFont="1" applyFill="1" applyBorder="1" applyAlignment="1">
      <alignment horizontal="center" vertical="center"/>
    </xf>
    <xf numFmtId="0" fontId="14" fillId="6" borderId="0" xfId="0" applyFont="1" applyFill="1"/>
    <xf numFmtId="0" fontId="17" fillId="6" borderId="28" xfId="0" applyFont="1" applyFill="1" applyBorder="1" applyAlignment="1">
      <alignment horizontal="left"/>
    </xf>
    <xf numFmtId="0" fontId="17" fillId="6" borderId="29" xfId="0" applyFont="1" applyFill="1" applyBorder="1" applyAlignment="1">
      <alignment horizontal="left"/>
    </xf>
    <xf numFmtId="0" fontId="22" fillId="6" borderId="17" xfId="5" applyFont="1" applyFill="1" applyBorder="1" applyAlignment="1">
      <alignment horizontal="center" vertical="center"/>
    </xf>
    <xf numFmtId="0" fontId="14" fillId="6" borderId="17" xfId="0" applyFont="1" applyFill="1" applyBorder="1" applyAlignment="1" applyProtection="1">
      <alignment horizontal="left" wrapText="1"/>
      <protection locked="0"/>
    </xf>
    <xf numFmtId="0" fontId="14" fillId="6" borderId="0" xfId="0" applyFont="1" applyFill="1" applyAlignment="1">
      <alignment horizontal="center" vertical="center"/>
    </xf>
    <xf numFmtId="0" fontId="22" fillId="8" borderId="17" xfId="0" applyFont="1" applyFill="1" applyBorder="1" applyAlignment="1">
      <alignment horizontal="left"/>
    </xf>
    <xf numFmtId="0" fontId="22" fillId="8" borderId="17" xfId="0" applyFont="1" applyFill="1" applyBorder="1" applyAlignment="1">
      <alignment horizontal="center"/>
    </xf>
    <xf numFmtId="0" fontId="6" fillId="6" borderId="17" xfId="0" applyFont="1" applyFill="1" applyBorder="1" applyAlignment="1">
      <alignment vertical="center"/>
    </xf>
    <xf numFmtId="0" fontId="0" fillId="6" borderId="17" xfId="0" applyFill="1" applyBorder="1" applyAlignment="1">
      <alignment vertical="center"/>
    </xf>
    <xf numFmtId="0" fontId="30" fillId="0" borderId="17" xfId="0" applyFont="1" applyBorder="1" applyAlignment="1">
      <alignment wrapText="1"/>
    </xf>
    <xf numFmtId="0" fontId="30" fillId="6" borderId="0" xfId="0" applyFont="1" applyFill="1"/>
    <xf numFmtId="0" fontId="0" fillId="6" borderId="0" xfId="0" applyFill="1" applyAlignment="1">
      <alignment horizontal="right"/>
    </xf>
    <xf numFmtId="168" fontId="0" fillId="6" borderId="17" xfId="1" applyNumberFormat="1" applyFont="1" applyFill="1" applyBorder="1"/>
    <xf numFmtId="0" fontId="6" fillId="8" borderId="17" xfId="0" applyFont="1" applyFill="1" applyBorder="1"/>
    <xf numFmtId="0" fontId="14" fillId="6" borderId="17" xfId="0" applyFont="1" applyFill="1" applyBorder="1"/>
    <xf numFmtId="0" fontId="14" fillId="6" borderId="17" xfId="0" applyFont="1" applyFill="1" applyBorder="1" applyAlignment="1">
      <alignment wrapText="1"/>
    </xf>
    <xf numFmtId="0" fontId="0" fillId="6" borderId="17" xfId="0" applyFill="1" applyBorder="1" applyAlignment="1">
      <alignment horizontal="center" vertical="center"/>
    </xf>
    <xf numFmtId="43" fontId="0" fillId="2" borderId="43" xfId="0" applyNumberFormat="1" applyFill="1" applyBorder="1" applyProtection="1">
      <protection locked="0"/>
    </xf>
    <xf numFmtId="165" fontId="0" fillId="2" borderId="16" xfId="0" applyNumberFormat="1" applyFill="1" applyBorder="1" applyProtection="1">
      <protection locked="0"/>
    </xf>
    <xf numFmtId="0" fontId="6" fillId="6" borderId="12" xfId="0" applyFont="1" applyFill="1" applyBorder="1" applyAlignment="1">
      <alignment horizontal="center"/>
    </xf>
    <xf numFmtId="0" fontId="6" fillId="6" borderId="44" xfId="0" applyFont="1" applyFill="1" applyBorder="1" applyAlignment="1">
      <alignment horizontal="center"/>
    </xf>
    <xf numFmtId="10" fontId="6" fillId="6" borderId="47" xfId="2" applyNumberFormat="1" applyFont="1" applyFill="1" applyBorder="1" applyAlignment="1">
      <alignment horizontal="center" vertical="center"/>
    </xf>
    <xf numFmtId="10" fontId="0" fillId="6" borderId="17" xfId="2" applyNumberFormat="1" applyFont="1" applyFill="1" applyBorder="1"/>
    <xf numFmtId="9" fontId="0" fillId="6" borderId="24" xfId="2" applyFont="1" applyFill="1" applyBorder="1" applyAlignment="1">
      <alignment horizontal="center" wrapText="1"/>
    </xf>
    <xf numFmtId="0" fontId="0" fillId="2" borderId="17" xfId="0" applyFill="1" applyBorder="1" applyAlignment="1" applyProtection="1">
      <alignment horizontal="center" vertical="center"/>
      <protection locked="0"/>
    </xf>
    <xf numFmtId="0" fontId="0" fillId="2" borderId="17" xfId="0" applyFill="1" applyBorder="1" applyProtection="1">
      <protection locked="0"/>
    </xf>
    <xf numFmtId="168" fontId="0" fillId="2" borderId="17" xfId="1" applyNumberFormat="1" applyFont="1" applyFill="1" applyBorder="1" applyProtection="1">
      <protection locked="0"/>
    </xf>
    <xf numFmtId="0" fontId="0" fillId="6" borderId="56" xfId="0" applyFill="1" applyBorder="1"/>
    <xf numFmtId="0" fontId="0" fillId="6" borderId="16" xfId="0" applyFill="1" applyBorder="1"/>
    <xf numFmtId="43" fontId="0" fillId="6" borderId="54" xfId="1" applyFont="1" applyFill="1" applyBorder="1"/>
    <xf numFmtId="43" fontId="0" fillId="11" borderId="23" xfId="1" applyFont="1" applyFill="1" applyBorder="1" applyProtection="1">
      <protection locked="0"/>
    </xf>
    <xf numFmtId="0" fontId="0" fillId="11" borderId="11" xfId="1" applyNumberFormat="1" applyFont="1" applyFill="1" applyBorder="1" applyProtection="1">
      <protection locked="0"/>
    </xf>
    <xf numFmtId="43" fontId="0" fillId="11" borderId="11" xfId="1" applyFont="1" applyFill="1" applyBorder="1" applyProtection="1">
      <protection locked="0"/>
    </xf>
    <xf numFmtId="0" fontId="0" fillId="11" borderId="9" xfId="0" applyFill="1" applyBorder="1" applyProtection="1">
      <protection locked="0"/>
    </xf>
    <xf numFmtId="43" fontId="0" fillId="11" borderId="16" xfId="1" applyFont="1" applyFill="1" applyBorder="1" applyProtection="1">
      <protection locked="0"/>
    </xf>
    <xf numFmtId="0" fontId="0" fillId="11" borderId="0" xfId="1" applyNumberFormat="1" applyFont="1" applyFill="1" applyProtection="1">
      <protection locked="0"/>
    </xf>
    <xf numFmtId="43" fontId="0" fillId="11" borderId="0" xfId="1" applyFont="1" applyFill="1" applyProtection="1">
      <protection locked="0"/>
    </xf>
    <xf numFmtId="0" fontId="0" fillId="11" borderId="16" xfId="0" applyFill="1" applyBorder="1" applyProtection="1">
      <protection locked="0"/>
    </xf>
    <xf numFmtId="0" fontId="0" fillId="11" borderId="0" xfId="0" applyFill="1" applyProtection="1">
      <protection locked="0"/>
    </xf>
    <xf numFmtId="0" fontId="0" fillId="11" borderId="20" xfId="0" applyFill="1" applyBorder="1" applyProtection="1">
      <protection locked="0"/>
    </xf>
    <xf numFmtId="0" fontId="0" fillId="11" borderId="24" xfId="0" applyFill="1" applyBorder="1" applyProtection="1">
      <protection locked="0"/>
    </xf>
    <xf numFmtId="0" fontId="0" fillId="11" borderId="12" xfId="0" applyFill="1" applyBorder="1" applyProtection="1">
      <protection locked="0"/>
    </xf>
    <xf numFmtId="0" fontId="0" fillId="12" borderId="9" xfId="0" applyFill="1" applyBorder="1" applyProtection="1">
      <protection locked="0"/>
    </xf>
    <xf numFmtId="0" fontId="0" fillId="12" borderId="56" xfId="0" applyFill="1" applyBorder="1" applyProtection="1">
      <protection locked="0"/>
    </xf>
    <xf numFmtId="0" fontId="0" fillId="12" borderId="16" xfId="0" applyFill="1" applyBorder="1" applyProtection="1">
      <protection locked="0"/>
    </xf>
    <xf numFmtId="0" fontId="0" fillId="12" borderId="18" xfId="0" applyFill="1" applyBorder="1" applyProtection="1">
      <protection locked="0"/>
    </xf>
    <xf numFmtId="0" fontId="0" fillId="12" borderId="23" xfId="0" applyFill="1" applyBorder="1" applyProtection="1">
      <protection locked="0"/>
    </xf>
    <xf numFmtId="0" fontId="0" fillId="12" borderId="11" xfId="0" applyFill="1" applyBorder="1" applyProtection="1">
      <protection locked="0"/>
    </xf>
    <xf numFmtId="0" fontId="0" fillId="12" borderId="0" xfId="0" applyFill="1" applyProtection="1">
      <protection locked="0"/>
    </xf>
    <xf numFmtId="0" fontId="0" fillId="12" borderId="20" xfId="0" applyFill="1" applyBorder="1" applyProtection="1">
      <protection locked="0"/>
    </xf>
    <xf numFmtId="0" fontId="0" fillId="12" borderId="24" xfId="0" applyFill="1" applyBorder="1" applyProtection="1">
      <protection locked="0"/>
    </xf>
    <xf numFmtId="0" fontId="0" fillId="12" borderId="12" xfId="0" applyFill="1" applyBorder="1" applyProtection="1">
      <protection locked="0"/>
    </xf>
    <xf numFmtId="0" fontId="0" fillId="6" borderId="57" xfId="0" applyFill="1" applyBorder="1" applyAlignment="1">
      <alignment horizontal="right" wrapText="1"/>
    </xf>
    <xf numFmtId="0" fontId="0" fillId="6" borderId="26" xfId="0" applyFill="1" applyBorder="1"/>
    <xf numFmtId="0" fontId="0" fillId="6" borderId="54" xfId="0" applyFill="1" applyBorder="1"/>
    <xf numFmtId="10" fontId="0" fillId="6" borderId="26" xfId="2" applyNumberFormat="1" applyFont="1" applyFill="1" applyBorder="1"/>
    <xf numFmtId="10" fontId="0" fillId="6" borderId="54" xfId="2" applyNumberFormat="1" applyFont="1" applyFill="1" applyBorder="1"/>
    <xf numFmtId="0" fontId="14" fillId="6" borderId="17" xfId="0" applyFont="1" applyFill="1" applyBorder="1" applyAlignment="1" applyProtection="1">
      <alignment vertical="center"/>
      <protection locked="0"/>
    </xf>
    <xf numFmtId="0" fontId="22" fillId="6" borderId="31" xfId="4" applyFont="1" applyFill="1" applyBorder="1" applyAlignment="1">
      <alignment horizontal="center" vertical="center"/>
    </xf>
    <xf numFmtId="0" fontId="22" fillId="6" borderId="31" xfId="3" applyFont="1" applyFill="1" applyBorder="1" applyAlignment="1">
      <alignment horizontal="center" vertical="center"/>
    </xf>
    <xf numFmtId="0" fontId="10" fillId="6" borderId="24" xfId="0" applyFont="1" applyFill="1" applyBorder="1" applyAlignment="1" applyProtection="1">
      <alignment vertical="center"/>
      <protection locked="0"/>
    </xf>
    <xf numFmtId="0" fontId="10" fillId="6" borderId="16" xfId="0" applyFont="1" applyFill="1" applyBorder="1" applyAlignment="1" applyProtection="1">
      <alignment vertical="center"/>
      <protection locked="0"/>
    </xf>
    <xf numFmtId="9" fontId="38" fillId="6" borderId="21" xfId="2" applyFont="1" applyFill="1" applyBorder="1"/>
    <xf numFmtId="0" fontId="38" fillId="6" borderId="20" xfId="0" applyFont="1" applyFill="1" applyBorder="1"/>
    <xf numFmtId="0" fontId="38" fillId="6" borderId="12" xfId="0" applyFont="1" applyFill="1" applyBorder="1"/>
    <xf numFmtId="0" fontId="38" fillId="6" borderId="9" xfId="0" applyFont="1" applyFill="1" applyBorder="1" applyAlignment="1">
      <alignment wrapText="1"/>
    </xf>
    <xf numFmtId="0" fontId="38" fillId="6" borderId="0" xfId="0" applyFont="1" applyFill="1"/>
    <xf numFmtId="0" fontId="38" fillId="6" borderId="9" xfId="0" applyFont="1" applyFill="1" applyBorder="1"/>
    <xf numFmtId="10" fontId="38" fillId="6" borderId="21" xfId="0" applyNumberFormat="1" applyFont="1" applyFill="1" applyBorder="1"/>
    <xf numFmtId="43" fontId="38" fillId="6" borderId="10" xfId="2" applyNumberFormat="1" applyFont="1" applyFill="1" applyBorder="1"/>
    <xf numFmtId="10" fontId="38" fillId="6" borderId="21" xfId="2" applyNumberFormat="1" applyFont="1" applyFill="1" applyBorder="1"/>
    <xf numFmtId="10" fontId="38" fillId="6" borderId="10" xfId="2" applyNumberFormat="1" applyFont="1" applyFill="1" applyBorder="1"/>
    <xf numFmtId="2" fontId="38" fillId="6" borderId="0" xfId="0" applyNumberFormat="1" applyFont="1" applyFill="1"/>
    <xf numFmtId="0" fontId="38" fillId="6" borderId="20" xfId="0" applyFont="1" applyFill="1" applyBorder="1" applyAlignment="1">
      <alignment wrapText="1"/>
    </xf>
    <xf numFmtId="0" fontId="38" fillId="6" borderId="0" xfId="0" applyFont="1" applyFill="1" applyAlignment="1">
      <alignment wrapText="1"/>
    </xf>
    <xf numFmtId="10" fontId="38" fillId="6" borderId="0" xfId="2" applyNumberFormat="1" applyFont="1" applyFill="1"/>
    <xf numFmtId="0" fontId="38" fillId="6" borderId="0" xfId="0" applyFont="1" applyFill="1" applyAlignment="1">
      <alignment horizontal="right" wrapText="1"/>
    </xf>
    <xf numFmtId="9" fontId="38" fillId="6" borderId="0" xfId="2" applyFont="1" applyFill="1"/>
    <xf numFmtId="0" fontId="38" fillId="6" borderId="0" xfId="0" applyFont="1" applyFill="1" applyAlignment="1">
      <alignment horizontal="right"/>
    </xf>
    <xf numFmtId="0" fontId="38" fillId="6" borderId="25" xfId="0" applyFont="1" applyFill="1" applyBorder="1" applyAlignment="1">
      <alignment horizontal="right" wrapText="1"/>
    </xf>
    <xf numFmtId="44" fontId="38" fillId="6" borderId="21" xfId="6" applyFont="1" applyFill="1" applyBorder="1"/>
    <xf numFmtId="44" fontId="38" fillId="6" borderId="12" xfId="6" applyFont="1" applyFill="1" applyBorder="1" applyAlignment="1">
      <alignment horizontal="right" wrapText="1"/>
    </xf>
    <xf numFmtId="0" fontId="38" fillId="6" borderId="52" xfId="0" applyFont="1" applyFill="1" applyBorder="1" applyAlignment="1">
      <alignment horizontal="right" wrapText="1"/>
    </xf>
    <xf numFmtId="0" fontId="38" fillId="6" borderId="31" xfId="0" applyFont="1" applyFill="1" applyBorder="1"/>
    <xf numFmtId="44" fontId="38" fillId="6" borderId="31" xfId="0" applyNumberFormat="1" applyFont="1" applyFill="1" applyBorder="1"/>
    <xf numFmtId="164" fontId="38" fillId="6" borderId="31" xfId="0" applyNumberFormat="1" applyFont="1" applyFill="1" applyBorder="1"/>
    <xf numFmtId="10" fontId="38" fillId="6" borderId="23" xfId="0" applyNumberFormat="1" applyFont="1" applyFill="1" applyBorder="1" applyProtection="1">
      <protection locked="0"/>
    </xf>
    <xf numFmtId="0" fontId="38" fillId="6" borderId="24" xfId="0" applyFont="1" applyFill="1" applyBorder="1" applyProtection="1">
      <protection locked="0"/>
    </xf>
    <xf numFmtId="44" fontId="38" fillId="6" borderId="23" xfId="0" applyNumberFormat="1" applyFont="1" applyFill="1" applyBorder="1"/>
    <xf numFmtId="10" fontId="38" fillId="6" borderId="23" xfId="0" applyNumberFormat="1" applyFont="1" applyFill="1" applyBorder="1"/>
    <xf numFmtId="9" fontId="38" fillId="6" borderId="23" xfId="2" applyFont="1" applyFill="1" applyBorder="1"/>
    <xf numFmtId="0" fontId="38" fillId="6" borderId="23" xfId="0" applyFont="1" applyFill="1" applyBorder="1" applyProtection="1">
      <protection locked="0"/>
    </xf>
    <xf numFmtId="166" fontId="38" fillId="6" borderId="17" xfId="0" applyNumberFormat="1" applyFont="1" applyFill="1" applyBorder="1" applyProtection="1">
      <protection locked="0"/>
    </xf>
    <xf numFmtId="10" fontId="38" fillId="6" borderId="17" xfId="0" applyNumberFormat="1" applyFont="1" applyFill="1" applyBorder="1" applyProtection="1">
      <protection locked="0"/>
    </xf>
    <xf numFmtId="44" fontId="38" fillId="6" borderId="17" xfId="0" applyNumberFormat="1" applyFont="1" applyFill="1" applyBorder="1"/>
    <xf numFmtId="10" fontId="38" fillId="6" borderId="17" xfId="0" applyNumberFormat="1" applyFont="1" applyFill="1" applyBorder="1"/>
    <xf numFmtId="9" fontId="38" fillId="6" borderId="17" xfId="2" applyFont="1" applyFill="1" applyBorder="1"/>
    <xf numFmtId="0" fontId="38" fillId="6" borderId="17" xfId="0" applyFont="1" applyFill="1" applyBorder="1" applyProtection="1">
      <protection locked="0"/>
    </xf>
    <xf numFmtId="43" fontId="38" fillId="6" borderId="17" xfId="0" applyNumberFormat="1" applyFont="1" applyFill="1" applyBorder="1" applyProtection="1">
      <protection locked="0"/>
    </xf>
    <xf numFmtId="44" fontId="38" fillId="6" borderId="17" xfId="0" applyNumberFormat="1" applyFont="1" applyFill="1" applyBorder="1" applyProtection="1">
      <protection locked="0"/>
    </xf>
    <xf numFmtId="0" fontId="38" fillId="6" borderId="17" xfId="0" applyFont="1" applyFill="1" applyBorder="1" applyAlignment="1" applyProtection="1">
      <alignment wrapText="1"/>
      <protection locked="0"/>
    </xf>
    <xf numFmtId="166" fontId="38" fillId="6" borderId="17" xfId="0" quotePrefix="1" applyNumberFormat="1" applyFont="1" applyFill="1" applyBorder="1" applyProtection="1">
      <protection locked="0"/>
    </xf>
    <xf numFmtId="166" fontId="38" fillId="6" borderId="17" xfId="0" quotePrefix="1" applyNumberFormat="1" applyFont="1" applyFill="1" applyBorder="1" applyAlignment="1" applyProtection="1">
      <alignment vertical="center" wrapText="1"/>
      <protection locked="0"/>
    </xf>
    <xf numFmtId="10" fontId="38" fillId="6" borderId="24" xfId="0" applyNumberFormat="1" applyFont="1" applyFill="1" applyBorder="1" applyProtection="1">
      <protection locked="0"/>
    </xf>
    <xf numFmtId="44" fontId="38" fillId="6" borderId="24" xfId="0" applyNumberFormat="1" applyFont="1" applyFill="1" applyBorder="1"/>
    <xf numFmtId="10" fontId="38" fillId="6" borderId="24" xfId="0" applyNumberFormat="1" applyFont="1" applyFill="1" applyBorder="1"/>
    <xf numFmtId="9" fontId="38" fillId="6" borderId="24" xfId="2" applyFont="1" applyFill="1" applyBorder="1"/>
    <xf numFmtId="43" fontId="38" fillId="6" borderId="24" xfId="1" applyFont="1" applyFill="1" applyBorder="1" applyProtection="1">
      <protection locked="0"/>
    </xf>
    <xf numFmtId="44" fontId="38" fillId="6" borderId="24" xfId="0" applyNumberFormat="1" applyFont="1" applyFill="1" applyBorder="1" applyProtection="1">
      <protection locked="0"/>
    </xf>
    <xf numFmtId="49" fontId="38" fillId="6" borderId="24" xfId="0" applyNumberFormat="1" applyFont="1" applyFill="1" applyBorder="1" applyProtection="1">
      <protection locked="0"/>
    </xf>
    <xf numFmtId="166" fontId="38" fillId="6" borderId="24" xfId="0" applyNumberFormat="1" applyFont="1" applyFill="1" applyBorder="1" applyProtection="1">
      <protection locked="0"/>
    </xf>
    <xf numFmtId="0" fontId="38" fillId="6" borderId="38" xfId="0" applyFont="1" applyFill="1" applyBorder="1" applyAlignment="1">
      <alignment vertical="center" wrapText="1"/>
    </xf>
    <xf numFmtId="0" fontId="38" fillId="6" borderId="39" xfId="0" applyFont="1" applyFill="1" applyBorder="1" applyAlignment="1">
      <alignment vertical="center" wrapText="1"/>
    </xf>
    <xf numFmtId="0" fontId="38" fillId="6" borderId="7" xfId="0" applyFont="1" applyFill="1" applyBorder="1" applyAlignment="1">
      <alignment vertical="center" wrapText="1"/>
    </xf>
    <xf numFmtId="0" fontId="38" fillId="6" borderId="14" xfId="0" applyFont="1" applyFill="1" applyBorder="1"/>
    <xf numFmtId="0" fontId="38" fillId="6" borderId="21" xfId="0" applyFont="1" applyFill="1" applyBorder="1"/>
    <xf numFmtId="0" fontId="38" fillId="6" borderId="4" xfId="0" applyFont="1" applyFill="1" applyBorder="1"/>
    <xf numFmtId="0" fontId="38" fillId="6" borderId="10" xfId="0" applyFont="1" applyFill="1" applyBorder="1"/>
    <xf numFmtId="43" fontId="38" fillId="6" borderId="26" xfId="0" applyNumberFormat="1" applyFont="1" applyFill="1" applyBorder="1" applyProtection="1">
      <protection locked="0"/>
    </xf>
    <xf numFmtId="43" fontId="38" fillId="6" borderId="12" xfId="0" applyNumberFormat="1" applyFont="1" applyFill="1" applyBorder="1" applyProtection="1">
      <protection locked="0"/>
    </xf>
    <xf numFmtId="43" fontId="38" fillId="6" borderId="11" xfId="0" applyNumberFormat="1" applyFont="1" applyFill="1" applyBorder="1" applyProtection="1">
      <protection locked="0"/>
    </xf>
    <xf numFmtId="0" fontId="38" fillId="6" borderId="22" xfId="0" applyFont="1" applyFill="1" applyBorder="1"/>
    <xf numFmtId="0" fontId="38" fillId="6" borderId="8" xfId="0" applyFont="1" applyFill="1" applyBorder="1"/>
    <xf numFmtId="44" fontId="38" fillId="6" borderId="21" xfId="6" applyFont="1" applyFill="1" applyBorder="1" applyProtection="1">
      <protection locked="0"/>
    </xf>
    <xf numFmtId="44" fontId="38" fillId="6" borderId="15" xfId="6" applyFont="1" applyFill="1" applyBorder="1" applyProtection="1">
      <protection locked="0"/>
    </xf>
    <xf numFmtId="0" fontId="38" fillId="6" borderId="19" xfId="0" applyFont="1" applyFill="1" applyBorder="1"/>
    <xf numFmtId="0" fontId="38" fillId="6" borderId="11" xfId="0" applyFont="1" applyFill="1" applyBorder="1" applyAlignment="1">
      <alignment horizontal="right"/>
    </xf>
    <xf numFmtId="0" fontId="38" fillId="6" borderId="18" xfId="0" applyFont="1" applyFill="1" applyBorder="1"/>
    <xf numFmtId="0" fontId="38" fillId="6" borderId="3" xfId="0" applyFont="1" applyFill="1" applyBorder="1"/>
    <xf numFmtId="0" fontId="41" fillId="6" borderId="0" xfId="0" applyFont="1" applyFill="1"/>
    <xf numFmtId="0" fontId="39" fillId="6" borderId="0" xfId="0" applyFont="1" applyFill="1"/>
    <xf numFmtId="0" fontId="41" fillId="6" borderId="3" xfId="0" applyFont="1" applyFill="1" applyBorder="1"/>
    <xf numFmtId="0" fontId="41" fillId="6" borderId="2" xfId="0" applyFont="1" applyFill="1" applyBorder="1"/>
    <xf numFmtId="0" fontId="29" fillId="6" borderId="0" xfId="0" applyFont="1" applyFill="1" applyAlignment="1">
      <alignment wrapText="1"/>
    </xf>
    <xf numFmtId="0" fontId="29" fillId="6" borderId="0" xfId="0" applyFont="1" applyFill="1"/>
    <xf numFmtId="0" fontId="14" fillId="6" borderId="0" xfId="0" applyFont="1" applyFill="1" applyAlignment="1" applyProtection="1">
      <alignment horizontal="left"/>
      <protection locked="0"/>
    </xf>
    <xf numFmtId="0" fontId="6" fillId="6" borderId="25" xfId="0" applyFont="1" applyFill="1" applyBorder="1" applyAlignment="1">
      <alignment horizontal="center" vertical="center"/>
    </xf>
    <xf numFmtId="0" fontId="0" fillId="6" borderId="17" xfId="0" applyFill="1" applyBorder="1"/>
    <xf numFmtId="0" fontId="17" fillId="6" borderId="28" xfId="0" applyFont="1" applyFill="1" applyBorder="1" applyAlignment="1">
      <alignment horizontal="right" vertical="center"/>
    </xf>
    <xf numFmtId="0" fontId="42" fillId="6" borderId="37" xfId="0" applyFont="1" applyFill="1" applyBorder="1" applyAlignment="1">
      <alignment vertical="center" wrapText="1"/>
    </xf>
    <xf numFmtId="0" fontId="17" fillId="6" borderId="27" xfId="0" applyFont="1" applyFill="1" applyBorder="1"/>
    <xf numFmtId="0" fontId="17" fillId="6" borderId="29" xfId="0" applyFont="1" applyFill="1" applyBorder="1"/>
    <xf numFmtId="0" fontId="14" fillId="6" borderId="17" xfId="0" applyFont="1" applyFill="1" applyBorder="1" applyAlignment="1">
      <alignment vertical="center" wrapText="1"/>
    </xf>
    <xf numFmtId="1" fontId="0" fillId="8" borderId="17" xfId="0" applyNumberFormat="1" applyFill="1" applyBorder="1"/>
    <xf numFmtId="0" fontId="0" fillId="6" borderId="59" xfId="0" applyFill="1" applyBorder="1"/>
    <xf numFmtId="1" fontId="0" fillId="8" borderId="63" xfId="0" applyNumberFormat="1" applyFill="1" applyBorder="1"/>
    <xf numFmtId="0" fontId="0" fillId="8" borderId="63" xfId="0" applyFill="1" applyBorder="1"/>
    <xf numFmtId="0" fontId="6" fillId="8" borderId="62" xfId="0" applyFont="1" applyFill="1" applyBorder="1" applyAlignment="1">
      <alignment horizontal="center" vertical="center"/>
    </xf>
    <xf numFmtId="0" fontId="6" fillId="8" borderId="42" xfId="0" applyFont="1" applyFill="1" applyBorder="1" applyAlignment="1">
      <alignment horizontal="center" vertical="center" wrapText="1"/>
    </xf>
    <xf numFmtId="0" fontId="6" fillId="8" borderId="63" xfId="0" applyFont="1" applyFill="1" applyBorder="1" applyAlignment="1">
      <alignment horizontal="center" vertical="center" wrapText="1"/>
    </xf>
    <xf numFmtId="0" fontId="6" fillId="8" borderId="62" xfId="0" applyFont="1" applyFill="1" applyBorder="1" applyAlignment="1">
      <alignment horizontal="center" vertical="center" wrapText="1"/>
    </xf>
    <xf numFmtId="0" fontId="0" fillId="2" borderId="64" xfId="0" applyFill="1" applyBorder="1" applyProtection="1">
      <protection locked="0"/>
    </xf>
    <xf numFmtId="0" fontId="0" fillId="2" borderId="24" xfId="0" applyFill="1" applyBorder="1" applyProtection="1">
      <protection locked="0"/>
    </xf>
    <xf numFmtId="0" fontId="0" fillId="2" borderId="44" xfId="0" applyFill="1" applyBorder="1" applyProtection="1">
      <protection locked="0"/>
    </xf>
    <xf numFmtId="0" fontId="0" fillId="2" borderId="31" xfId="0" applyFill="1" applyBorder="1" applyAlignment="1" applyProtection="1">
      <alignment horizontal="center" vertical="center"/>
      <protection locked="0"/>
    </xf>
    <xf numFmtId="0" fontId="0" fillId="6" borderId="17" xfId="0" applyFill="1" applyBorder="1" applyAlignment="1">
      <alignment horizontal="center" vertical="center" wrapText="1"/>
    </xf>
    <xf numFmtId="0" fontId="0" fillId="2" borderId="17" xfId="0" applyFill="1" applyBorder="1" applyAlignment="1" applyProtection="1">
      <alignment horizontal="center" vertical="center" wrapText="1"/>
      <protection locked="0"/>
    </xf>
    <xf numFmtId="0" fontId="12" fillId="6" borderId="0" xfId="0" applyFont="1" applyFill="1" applyAlignment="1">
      <alignment horizontal="center"/>
    </xf>
    <xf numFmtId="0" fontId="39" fillId="6" borderId="0" xfId="0" applyFont="1" applyFill="1" applyAlignment="1">
      <alignment horizontal="center"/>
    </xf>
    <xf numFmtId="0" fontId="41" fillId="6" borderId="0" xfId="0" applyFont="1" applyFill="1" applyAlignment="1">
      <alignment horizontal="center"/>
    </xf>
    <xf numFmtId="44" fontId="38" fillId="6" borderId="0" xfId="6" applyFont="1" applyFill="1" applyProtection="1">
      <protection locked="0"/>
    </xf>
    <xf numFmtId="0" fontId="39" fillId="6" borderId="0" xfId="0" applyFont="1" applyFill="1" applyAlignment="1">
      <alignment horizontal="center" wrapText="1"/>
    </xf>
    <xf numFmtId="44" fontId="38" fillId="6" borderId="0" xfId="0" applyNumberFormat="1" applyFont="1" applyFill="1"/>
    <xf numFmtId="9" fontId="38" fillId="6" borderId="12" xfId="2" applyFont="1" applyFill="1" applyBorder="1"/>
    <xf numFmtId="0" fontId="39" fillId="6" borderId="5" xfId="0" applyFont="1" applyFill="1" applyBorder="1" applyAlignment="1">
      <alignment horizontal="center"/>
    </xf>
    <xf numFmtId="44" fontId="38" fillId="6" borderId="5" xfId="6" applyFont="1" applyFill="1" applyBorder="1" applyProtection="1">
      <protection locked="0"/>
    </xf>
    <xf numFmtId="0" fontId="38" fillId="6" borderId="5" xfId="0" applyFont="1" applyFill="1" applyBorder="1"/>
    <xf numFmtId="0" fontId="38" fillId="6" borderId="51" xfId="0" applyFont="1" applyFill="1" applyBorder="1" applyAlignment="1">
      <alignment wrapText="1"/>
    </xf>
    <xf numFmtId="44" fontId="38" fillId="6" borderId="53" xfId="6" applyFont="1" applyFill="1" applyBorder="1"/>
    <xf numFmtId="0" fontId="0" fillId="6" borderId="0" xfId="0" applyFill="1" applyAlignment="1">
      <alignment vertical="center"/>
    </xf>
    <xf numFmtId="0" fontId="0" fillId="8" borderId="24" xfId="0" applyFill="1" applyBorder="1" applyAlignment="1">
      <alignment horizontal="center" vertical="center"/>
    </xf>
    <xf numFmtId="0" fontId="0" fillId="8" borderId="24" xfId="0" applyFill="1" applyBorder="1" applyAlignment="1">
      <alignment horizontal="center" vertical="center" wrapText="1"/>
    </xf>
    <xf numFmtId="9" fontId="0" fillId="6" borderId="17" xfId="2" applyFont="1" applyFill="1" applyBorder="1"/>
    <xf numFmtId="0" fontId="36" fillId="0" borderId="23" xfId="0" applyFont="1" applyBorder="1" applyAlignment="1">
      <alignment vertical="center" wrapText="1"/>
    </xf>
    <xf numFmtId="0" fontId="14" fillId="6" borderId="17" xfId="0" applyFont="1" applyFill="1" applyBorder="1" applyAlignment="1">
      <alignment horizontal="center" vertical="center" wrapText="1"/>
    </xf>
    <xf numFmtId="0" fontId="0" fillId="6" borderId="0" xfId="0" applyFill="1" applyAlignment="1" applyProtection="1">
      <alignment horizontal="left"/>
      <protection locked="0"/>
    </xf>
    <xf numFmtId="0" fontId="27" fillId="6" borderId="0" xfId="3" applyFont="1" applyFill="1" applyAlignment="1" applyProtection="1">
      <alignment horizontal="left"/>
      <protection locked="0"/>
    </xf>
    <xf numFmtId="0" fontId="46" fillId="6" borderId="35" xfId="0" applyFont="1" applyFill="1" applyBorder="1" applyAlignment="1">
      <alignment horizontal="center" vertical="center" wrapText="1"/>
    </xf>
    <xf numFmtId="0" fontId="46" fillId="6" borderId="19" xfId="0" applyFont="1" applyFill="1" applyBorder="1" applyAlignment="1">
      <alignment horizontal="center" vertical="center" wrapText="1"/>
    </xf>
    <xf numFmtId="0" fontId="47" fillId="6" borderId="36" xfId="0" applyFont="1" applyFill="1" applyBorder="1" applyAlignment="1">
      <alignment vertical="center" wrapText="1"/>
    </xf>
    <xf numFmtId="0" fontId="47" fillId="6" borderId="10" xfId="0" applyFont="1" applyFill="1" applyBorder="1" applyAlignment="1">
      <alignment vertical="center" wrapText="1"/>
    </xf>
    <xf numFmtId="0" fontId="38" fillId="6" borderId="7" xfId="0" applyFont="1" applyFill="1" applyBorder="1"/>
    <xf numFmtId="10" fontId="38" fillId="6" borderId="22" xfId="2" applyNumberFormat="1" applyFont="1" applyFill="1" applyBorder="1" applyAlignment="1">
      <alignment horizontal="right" wrapText="1"/>
    </xf>
    <xf numFmtId="0" fontId="45" fillId="0" borderId="65" xfId="0" applyFont="1" applyBorder="1" applyAlignment="1" applyProtection="1">
      <alignment horizontal="right" vertical="center" wrapText="1"/>
      <protection locked="0"/>
    </xf>
    <xf numFmtId="0" fontId="45" fillId="0" borderId="66" xfId="0" applyFont="1" applyBorder="1" applyAlignment="1" applyProtection="1">
      <alignment horizontal="right" vertical="center" wrapText="1"/>
      <protection locked="0"/>
    </xf>
    <xf numFmtId="43" fontId="0" fillId="6" borderId="67" xfId="0" applyNumberFormat="1" applyFill="1" applyBorder="1"/>
    <xf numFmtId="169" fontId="0" fillId="6" borderId="5" xfId="0" applyNumberFormat="1" applyFill="1" applyBorder="1" applyAlignment="1">
      <alignment horizontal="left"/>
    </xf>
    <xf numFmtId="169" fontId="0" fillId="6" borderId="8" xfId="2" applyNumberFormat="1" applyFont="1" applyFill="1" applyBorder="1" applyAlignment="1">
      <alignment horizontal="left"/>
    </xf>
    <xf numFmtId="0" fontId="14" fillId="6" borderId="17" xfId="0" applyFont="1" applyFill="1" applyBorder="1" applyAlignment="1">
      <alignment horizontal="center" vertical="center"/>
    </xf>
    <xf numFmtId="0" fontId="6" fillId="6" borderId="17" xfId="0" applyFont="1" applyFill="1" applyBorder="1" applyAlignment="1">
      <alignment vertical="center" wrapText="1"/>
    </xf>
    <xf numFmtId="0" fontId="0" fillId="6" borderId="17" xfId="0" applyFill="1" applyBorder="1" applyAlignment="1">
      <alignment horizontal="left" vertical="center" wrapText="1"/>
    </xf>
    <xf numFmtId="0" fontId="31" fillId="6" borderId="17" xfId="0" applyFont="1" applyFill="1" applyBorder="1" applyAlignment="1">
      <alignment horizontal="left" vertical="center" wrapText="1"/>
    </xf>
    <xf numFmtId="0" fontId="0" fillId="6" borderId="0" xfId="0" applyFill="1" applyAlignment="1">
      <alignment horizontal="left" vertical="center"/>
    </xf>
    <xf numFmtId="0" fontId="0" fillId="6" borderId="17" xfId="0" applyFill="1" applyBorder="1" applyAlignment="1" applyProtection="1">
      <alignment horizontal="left" vertical="center" wrapText="1"/>
      <protection locked="0"/>
    </xf>
    <xf numFmtId="0" fontId="16" fillId="6" borderId="17" xfId="0" quotePrefix="1" applyFont="1" applyFill="1" applyBorder="1" applyAlignment="1">
      <alignment horizontal="left" vertical="center" wrapText="1"/>
    </xf>
    <xf numFmtId="16" fontId="0" fillId="6" borderId="17" xfId="0" quotePrefix="1" applyNumberFormat="1" applyFill="1" applyBorder="1" applyAlignment="1">
      <alignment horizontal="center" vertical="center"/>
    </xf>
    <xf numFmtId="0" fontId="0" fillId="15" borderId="24" xfId="0" applyFill="1" applyBorder="1" applyAlignment="1" applyProtection="1">
      <alignment horizontal="center" vertical="center"/>
      <protection locked="0"/>
    </xf>
    <xf numFmtId="0" fontId="0" fillId="16" borderId="17" xfId="0" applyFill="1" applyBorder="1" applyAlignment="1">
      <alignment horizontal="left" vertical="center"/>
    </xf>
    <xf numFmtId="0" fontId="17" fillId="6" borderId="17" xfId="0" applyFont="1" applyFill="1" applyBorder="1" applyAlignment="1">
      <alignment vertical="center"/>
    </xf>
    <xf numFmtId="0" fontId="14" fillId="6" borderId="25" xfId="0" applyFont="1" applyFill="1" applyBorder="1" applyAlignment="1">
      <alignment horizontal="center" vertical="center"/>
    </xf>
    <xf numFmtId="0" fontId="14" fillId="6" borderId="22" xfId="0" applyFont="1" applyFill="1" applyBorder="1" applyAlignment="1">
      <alignment horizontal="center" vertical="center"/>
    </xf>
    <xf numFmtId="0" fontId="14" fillId="6" borderId="17" xfId="0" applyFont="1" applyFill="1" applyBorder="1" applyAlignment="1">
      <alignment vertical="center"/>
    </xf>
    <xf numFmtId="0" fontId="17" fillId="6" borderId="17" xfId="0" applyFont="1" applyFill="1" applyBorder="1" applyAlignment="1">
      <alignment vertical="center" wrapText="1"/>
    </xf>
    <xf numFmtId="0" fontId="36" fillId="0" borderId="17" xfId="0" applyFont="1" applyBorder="1" applyAlignment="1">
      <alignment vertical="center" wrapText="1"/>
    </xf>
    <xf numFmtId="0" fontId="14" fillId="6" borderId="17" xfId="0" applyFont="1" applyFill="1" applyBorder="1" applyAlignment="1" applyProtection="1">
      <alignment horizontal="center" vertical="center"/>
      <protection locked="0"/>
    </xf>
    <xf numFmtId="0" fontId="14" fillId="6" borderId="17" xfId="0" applyFont="1" applyFill="1" applyBorder="1" applyAlignment="1">
      <alignment horizontal="left" vertical="top" wrapText="1"/>
    </xf>
    <xf numFmtId="0" fontId="14" fillId="0" borderId="17" xfId="0" applyFont="1" applyBorder="1" applyAlignment="1">
      <alignment horizontal="center" vertical="center"/>
    </xf>
    <xf numFmtId="0" fontId="17" fillId="6" borderId="18" xfId="0" applyFont="1" applyFill="1" applyBorder="1" applyAlignment="1">
      <alignment horizontal="center" vertical="center"/>
    </xf>
    <xf numFmtId="0" fontId="14" fillId="6" borderId="19" xfId="0" applyFont="1" applyFill="1" applyBorder="1" applyAlignment="1">
      <alignment horizontal="center" vertical="center"/>
    </xf>
    <xf numFmtId="0" fontId="0" fillId="6" borderId="23" xfId="0" applyFill="1" applyBorder="1" applyAlignment="1" applyProtection="1">
      <alignment horizontal="center"/>
      <protection locked="0"/>
    </xf>
    <xf numFmtId="0" fontId="8" fillId="6" borderId="9" xfId="0" applyFont="1" applyFill="1" applyBorder="1" applyAlignment="1">
      <alignment horizontal="right"/>
    </xf>
    <xf numFmtId="0" fontId="8" fillId="6" borderId="0" xfId="0" applyFont="1" applyFill="1" applyAlignment="1">
      <alignment horizontal="right"/>
    </xf>
    <xf numFmtId="0" fontId="0" fillId="6" borderId="11" xfId="0" applyFill="1" applyBorder="1" applyAlignment="1" applyProtection="1">
      <alignment horizontal="center"/>
      <protection locked="0"/>
    </xf>
    <xf numFmtId="0" fontId="0" fillId="6" borderId="19" xfId="0" applyFill="1" applyBorder="1" applyAlignment="1" applyProtection="1">
      <alignment horizontal="center"/>
      <protection locked="0"/>
    </xf>
    <xf numFmtId="0" fontId="0" fillId="6" borderId="12" xfId="0" applyFill="1" applyBorder="1" applyAlignment="1" applyProtection="1">
      <alignment horizontal="center"/>
      <protection locked="0"/>
    </xf>
    <xf numFmtId="0" fontId="0" fillId="6" borderId="21" xfId="0" applyFill="1" applyBorder="1" applyAlignment="1" applyProtection="1">
      <alignment horizontal="center"/>
      <protection locked="0"/>
    </xf>
    <xf numFmtId="0" fontId="38" fillId="6" borderId="20" xfId="0" applyFont="1" applyFill="1" applyBorder="1" applyAlignment="1">
      <alignment horizontal="right"/>
    </xf>
    <xf numFmtId="0" fontId="0" fillId="6" borderId="9" xfId="0" applyFill="1" applyBorder="1" applyAlignment="1" applyProtection="1">
      <alignment horizontal="center" wrapText="1"/>
      <protection locked="0"/>
    </xf>
    <xf numFmtId="0" fontId="0" fillId="6" borderId="0" xfId="0" applyFill="1" applyAlignment="1" applyProtection="1">
      <alignment horizontal="center" wrapText="1"/>
      <protection locked="0"/>
    </xf>
    <xf numFmtId="0" fontId="0" fillId="6" borderId="10" xfId="0" applyFill="1" applyBorder="1" applyAlignment="1" applyProtection="1">
      <alignment horizontal="center" wrapText="1"/>
      <protection locked="0"/>
    </xf>
    <xf numFmtId="0" fontId="11" fillId="6" borderId="4" xfId="0" applyFont="1" applyFill="1" applyBorder="1" applyAlignment="1">
      <alignment horizontal="center"/>
    </xf>
    <xf numFmtId="0" fontId="11" fillId="6" borderId="0" xfId="0" applyFont="1" applyFill="1" applyAlignment="1">
      <alignment horizontal="center"/>
    </xf>
    <xf numFmtId="0" fontId="16" fillId="6" borderId="0" xfId="0" applyFont="1" applyFill="1" applyAlignment="1">
      <alignment horizontal="center"/>
    </xf>
    <xf numFmtId="0" fontId="0" fillId="6" borderId="24" xfId="0" applyFill="1" applyBorder="1" applyAlignment="1">
      <alignment horizontal="center" vertical="center"/>
    </xf>
    <xf numFmtId="0" fontId="0" fillId="2" borderId="24" xfId="0" applyFill="1" applyBorder="1" applyAlignment="1" applyProtection="1">
      <alignment horizontal="center" vertical="center"/>
      <protection locked="0"/>
    </xf>
    <xf numFmtId="0" fontId="14" fillId="6" borderId="24" xfId="0" applyFont="1" applyFill="1" applyBorder="1" applyAlignment="1">
      <alignment horizontal="center" vertical="center"/>
    </xf>
    <xf numFmtId="0" fontId="14" fillId="6" borderId="24" xfId="0" applyFont="1" applyFill="1" applyBorder="1" applyAlignment="1" applyProtection="1">
      <alignment horizontal="center" vertical="center"/>
      <protection locked="0"/>
    </xf>
    <xf numFmtId="0" fontId="17" fillId="6" borderId="24" xfId="0" applyFont="1" applyFill="1" applyBorder="1" applyAlignment="1">
      <alignment horizontal="center" vertical="center"/>
    </xf>
    <xf numFmtId="0" fontId="30" fillId="6" borderId="23" xfId="0" applyFont="1" applyFill="1" applyBorder="1" applyAlignment="1">
      <alignment horizontal="left" vertical="center" wrapText="1"/>
    </xf>
    <xf numFmtId="0" fontId="0" fillId="6" borderId="16" xfId="0" applyFill="1" applyBorder="1" applyAlignment="1">
      <alignment horizontal="center" vertical="center" wrapText="1"/>
    </xf>
    <xf numFmtId="0" fontId="30" fillId="6" borderId="17" xfId="0" applyFont="1" applyFill="1" applyBorder="1" applyAlignment="1">
      <alignment horizontal="left" vertical="center" wrapText="1"/>
    </xf>
    <xf numFmtId="0" fontId="0" fillId="6" borderId="4" xfId="0" applyFill="1" applyBorder="1" applyAlignment="1">
      <alignment horizontal="right"/>
    </xf>
    <xf numFmtId="0" fontId="6" fillId="8" borderId="24" xfId="0" applyFont="1" applyFill="1" applyBorder="1" applyAlignment="1">
      <alignment horizontal="center" vertical="center" wrapText="1"/>
    </xf>
    <xf numFmtId="0" fontId="25" fillId="6" borderId="0" xfId="0" applyFont="1" applyFill="1" applyAlignment="1">
      <alignment horizontal="left" wrapText="1"/>
    </xf>
    <xf numFmtId="0" fontId="6" fillId="6" borderId="0" xfId="0" applyFont="1" applyFill="1" applyAlignment="1">
      <alignment horizontal="right"/>
    </xf>
    <xf numFmtId="0" fontId="17" fillId="6" borderId="0" xfId="0" applyFont="1" applyFill="1" applyAlignment="1">
      <alignment horizontal="right" vertical="center"/>
    </xf>
    <xf numFmtId="0" fontId="17" fillId="6" borderId="25" xfId="0" applyFont="1" applyFill="1" applyBorder="1" applyAlignment="1">
      <alignment horizontal="center" vertical="center"/>
    </xf>
    <xf numFmtId="0" fontId="17" fillId="6" borderId="17" xfId="0" applyFont="1" applyFill="1" applyBorder="1" applyAlignment="1">
      <alignment horizontal="center" vertical="center"/>
    </xf>
    <xf numFmtId="0" fontId="17" fillId="6" borderId="23" xfId="0" applyFont="1" applyFill="1" applyBorder="1" applyAlignment="1">
      <alignment horizontal="center" vertical="center"/>
    </xf>
    <xf numFmtId="0" fontId="30" fillId="0" borderId="17" xfId="0" applyFont="1" applyBorder="1" applyAlignment="1">
      <alignment horizontal="left" vertical="top" wrapText="1"/>
    </xf>
    <xf numFmtId="0" fontId="22" fillId="8" borderId="17" xfId="0" applyFont="1" applyFill="1" applyBorder="1" applyAlignment="1">
      <alignment horizontal="center" vertical="center"/>
    </xf>
    <xf numFmtId="0" fontId="22" fillId="8" borderId="17" xfId="0" applyFont="1" applyFill="1" applyBorder="1" applyAlignment="1">
      <alignment horizontal="left" vertical="center"/>
    </xf>
    <xf numFmtId="0" fontId="14" fillId="6" borderId="23" xfId="0" applyFont="1" applyFill="1" applyBorder="1" applyAlignment="1">
      <alignment vertical="center"/>
    </xf>
    <xf numFmtId="0" fontId="36" fillId="0" borderId="17" xfId="0" applyFont="1" applyBorder="1" applyAlignment="1">
      <alignment horizontal="left" vertical="center" wrapText="1"/>
    </xf>
    <xf numFmtId="0" fontId="14" fillId="6" borderId="17" xfId="0" applyFont="1" applyFill="1" applyBorder="1" applyAlignment="1">
      <alignment horizontal="left" vertical="center" wrapText="1"/>
    </xf>
    <xf numFmtId="0" fontId="36" fillId="0" borderId="17" xfId="0" applyFont="1" applyBorder="1" applyAlignment="1">
      <alignment vertical="center"/>
    </xf>
    <xf numFmtId="0" fontId="36" fillId="6" borderId="17" xfId="0" applyFont="1" applyFill="1" applyBorder="1" applyAlignment="1">
      <alignment vertical="center"/>
    </xf>
    <xf numFmtId="0" fontId="14" fillId="6" borderId="0" xfId="0" applyFont="1" applyFill="1" applyAlignment="1">
      <alignment vertical="center"/>
    </xf>
    <xf numFmtId="0" fontId="34" fillId="0" borderId="10" xfId="4" applyFont="1" applyFill="1" applyBorder="1" applyAlignment="1">
      <alignment horizontal="center" vertical="center"/>
    </xf>
    <xf numFmtId="0" fontId="14" fillId="6" borderId="24" xfId="0" applyFont="1" applyFill="1" applyBorder="1" applyAlignment="1">
      <alignment vertical="center"/>
    </xf>
    <xf numFmtId="0" fontId="14" fillId="6" borderId="18" xfId="0" applyFont="1" applyFill="1" applyBorder="1" applyAlignment="1">
      <alignment vertical="center"/>
    </xf>
    <xf numFmtId="0" fontId="36" fillId="0" borderId="0" xfId="0" applyFont="1" applyAlignment="1">
      <alignment vertical="center"/>
    </xf>
    <xf numFmtId="0" fontId="14" fillId="6" borderId="11" xfId="0" applyFont="1" applyFill="1" applyBorder="1" applyAlignment="1">
      <alignment vertical="center"/>
    </xf>
    <xf numFmtId="0" fontId="14" fillId="6" borderId="25" xfId="0" applyFont="1" applyFill="1" applyBorder="1" applyAlignment="1">
      <alignment vertical="center"/>
    </xf>
    <xf numFmtId="0" fontId="14" fillId="6" borderId="22" xfId="0" applyFont="1" applyFill="1" applyBorder="1" applyAlignment="1">
      <alignment vertical="center"/>
    </xf>
    <xf numFmtId="0" fontId="14" fillId="6" borderId="23" xfId="0" applyFont="1" applyFill="1" applyBorder="1" applyAlignment="1">
      <alignment vertical="center" wrapText="1"/>
    </xf>
    <xf numFmtId="0" fontId="36" fillId="6" borderId="17" xfId="0" applyFont="1" applyFill="1" applyBorder="1" applyAlignment="1">
      <alignment horizontal="left" vertical="center" wrapText="1"/>
    </xf>
    <xf numFmtId="0" fontId="36" fillId="0" borderId="17" xfId="0" applyFont="1" applyBorder="1" applyAlignment="1">
      <alignment wrapText="1"/>
    </xf>
    <xf numFmtId="0" fontId="36" fillId="6" borderId="17" xfId="0" applyFont="1" applyFill="1" applyBorder="1" applyAlignment="1">
      <alignment vertical="center" wrapText="1"/>
    </xf>
    <xf numFmtId="0" fontId="17" fillId="6" borderId="20" xfId="0" applyFont="1" applyFill="1" applyBorder="1" applyAlignment="1">
      <alignment horizontal="center" vertical="center"/>
    </xf>
    <xf numFmtId="0" fontId="14" fillId="6" borderId="21" xfId="0" applyFont="1" applyFill="1" applyBorder="1" applyAlignment="1">
      <alignment horizontal="center" vertical="center"/>
    </xf>
    <xf numFmtId="0" fontId="36" fillId="6" borderId="23" xfId="0" applyFont="1" applyFill="1" applyBorder="1" applyAlignment="1">
      <alignment horizontal="left" vertical="center" wrapText="1"/>
    </xf>
    <xf numFmtId="0" fontId="14" fillId="6" borderId="24" xfId="0" applyFont="1" applyFill="1" applyBorder="1" applyAlignment="1" applyProtection="1">
      <alignment vertical="center"/>
      <protection locked="0"/>
    </xf>
    <xf numFmtId="0" fontId="35" fillId="6" borderId="0" xfId="0" applyFont="1" applyFill="1" applyAlignment="1">
      <alignment vertical="center"/>
    </xf>
    <xf numFmtId="0" fontId="34" fillId="0" borderId="0" xfId="4" applyFont="1" applyFill="1" applyAlignment="1">
      <alignment horizontal="center" vertical="center"/>
    </xf>
    <xf numFmtId="0" fontId="14" fillId="6" borderId="22" xfId="0" applyFont="1" applyFill="1" applyBorder="1" applyAlignment="1">
      <alignment vertical="center" wrapText="1"/>
    </xf>
    <xf numFmtId="16" fontId="14" fillId="6" borderId="17" xfId="0" quotePrefix="1" applyNumberFormat="1" applyFont="1" applyFill="1" applyBorder="1" applyAlignment="1">
      <alignment horizontal="center" vertical="center"/>
    </xf>
    <xf numFmtId="0" fontId="6" fillId="7" borderId="23" xfId="0" applyFont="1" applyFill="1" applyBorder="1" applyAlignment="1">
      <alignment horizontal="center" vertical="center"/>
    </xf>
    <xf numFmtId="0" fontId="6" fillId="7" borderId="17" xfId="0" applyFont="1" applyFill="1" applyBorder="1" applyAlignment="1">
      <alignment horizontal="center" vertical="center"/>
    </xf>
    <xf numFmtId="0" fontId="6" fillId="6" borderId="17" xfId="0" applyFont="1" applyFill="1" applyBorder="1" applyAlignment="1">
      <alignment horizontal="center" vertical="center" wrapText="1"/>
    </xf>
    <xf numFmtId="1" fontId="6" fillId="6" borderId="17" xfId="0" applyNumberFormat="1" applyFont="1" applyFill="1" applyBorder="1" applyAlignment="1">
      <alignment horizontal="center" vertical="center" wrapText="1"/>
    </xf>
    <xf numFmtId="1" fontId="6" fillId="6" borderId="23" xfId="0" applyNumberFormat="1" applyFont="1" applyFill="1" applyBorder="1" applyAlignment="1">
      <alignment horizontal="center" vertical="center" wrapText="1"/>
    </xf>
    <xf numFmtId="1" fontId="6" fillId="6" borderId="17" xfId="0" applyNumberFormat="1" applyFont="1" applyFill="1" applyBorder="1" applyAlignment="1">
      <alignment horizontal="center" vertical="center"/>
    </xf>
    <xf numFmtId="0" fontId="17" fillId="0" borderId="17" xfId="0" applyFont="1" applyBorder="1" applyAlignment="1">
      <alignment horizontal="center" vertical="center"/>
    </xf>
    <xf numFmtId="0" fontId="17" fillId="6" borderId="17" xfId="0" applyFont="1" applyFill="1" applyBorder="1" applyAlignment="1" applyProtection="1">
      <alignment horizontal="center" vertical="center"/>
      <protection locked="0"/>
    </xf>
    <xf numFmtId="0" fontId="14" fillId="6" borderId="17" xfId="0" quotePrefix="1" applyFont="1" applyFill="1" applyBorder="1" applyAlignment="1">
      <alignment horizontal="center" vertical="center"/>
    </xf>
    <xf numFmtId="0" fontId="17" fillId="6" borderId="24" xfId="0" applyFont="1" applyFill="1" applyBorder="1" applyAlignment="1" applyProtection="1">
      <alignment horizontal="center" vertical="center"/>
      <protection locked="0"/>
    </xf>
    <xf numFmtId="0" fontId="31" fillId="6" borderId="17" xfId="0" applyFont="1" applyFill="1" applyBorder="1" applyAlignment="1">
      <alignment vertical="center" wrapText="1"/>
    </xf>
    <xf numFmtId="0" fontId="31" fillId="6" borderId="17" xfId="0" applyFont="1" applyFill="1" applyBorder="1" applyAlignment="1">
      <alignment vertical="center"/>
    </xf>
    <xf numFmtId="0" fontId="36" fillId="6" borderId="17" xfId="0" applyFont="1" applyFill="1" applyBorder="1"/>
    <xf numFmtId="0" fontId="22" fillId="0" borderId="17" xfId="0" applyFont="1" applyBorder="1" applyAlignment="1">
      <alignment horizontal="center" vertical="center"/>
    </xf>
    <xf numFmtId="0" fontId="22" fillId="0" borderId="17" xfId="0" applyFont="1" applyBorder="1" applyAlignment="1">
      <alignment horizontal="left" vertical="center" wrapText="1"/>
    </xf>
    <xf numFmtId="0" fontId="6" fillId="6" borderId="24" xfId="0" applyFont="1" applyFill="1" applyBorder="1" applyAlignment="1">
      <alignment vertical="center"/>
    </xf>
    <xf numFmtId="0" fontId="6" fillId="6" borderId="18" xfId="0" applyFont="1" applyFill="1" applyBorder="1" applyAlignment="1">
      <alignment horizontal="center" vertical="center"/>
    </xf>
    <xf numFmtId="0" fontId="6" fillId="6" borderId="0" xfId="0" applyFont="1" applyFill="1" applyAlignment="1">
      <alignment vertical="center"/>
    </xf>
    <xf numFmtId="0" fontId="0" fillId="6" borderId="17" xfId="0" applyFill="1" applyBorder="1" applyAlignment="1" applyProtection="1">
      <alignment vertical="center"/>
      <protection locked="0"/>
    </xf>
    <xf numFmtId="0" fontId="34" fillId="0" borderId="24" xfId="0" applyFont="1" applyBorder="1" applyAlignment="1">
      <alignment horizontal="left" vertical="center"/>
    </xf>
    <xf numFmtId="0" fontId="14" fillId="0" borderId="0" xfId="0" applyFont="1" applyAlignment="1">
      <alignment vertical="center"/>
    </xf>
    <xf numFmtId="0" fontId="22" fillId="0" borderId="21" xfId="0" applyFont="1" applyBorder="1" applyAlignment="1">
      <alignment horizontal="left" vertical="center"/>
    </xf>
    <xf numFmtId="0" fontId="17" fillId="6" borderId="24" xfId="0" applyFont="1" applyFill="1" applyBorder="1" applyAlignment="1">
      <alignment vertical="center"/>
    </xf>
    <xf numFmtId="0" fontId="17" fillId="6" borderId="22" xfId="0" applyFont="1" applyFill="1" applyBorder="1" applyAlignment="1">
      <alignment vertical="center"/>
    </xf>
    <xf numFmtId="0" fontId="17" fillId="6" borderId="0" xfId="0" applyFont="1" applyFill="1" applyAlignment="1">
      <alignment vertical="center"/>
    </xf>
    <xf numFmtId="0" fontId="36" fillId="6" borderId="23" xfId="0" applyFont="1" applyFill="1" applyBorder="1" applyAlignment="1">
      <alignment vertical="center" wrapText="1"/>
    </xf>
    <xf numFmtId="0" fontId="17" fillId="0" borderId="24" xfId="0" applyFont="1" applyBorder="1" applyAlignment="1">
      <alignment horizontal="center" vertical="center"/>
    </xf>
    <xf numFmtId="0" fontId="17" fillId="6" borderId="23" xfId="0" applyFont="1" applyFill="1" applyBorder="1" applyAlignment="1" applyProtection="1">
      <alignment horizontal="center" vertical="center"/>
      <protection locked="0"/>
    </xf>
    <xf numFmtId="0" fontId="0" fillId="6" borderId="17" xfId="0" applyFill="1" applyBorder="1" applyAlignment="1">
      <alignment vertical="center" wrapText="1"/>
    </xf>
    <xf numFmtId="0" fontId="14" fillId="6" borderId="25" xfId="0" applyFont="1" applyFill="1" applyBorder="1" applyAlignment="1">
      <alignment horizontal="left" vertical="center"/>
    </xf>
    <xf numFmtId="0" fontId="14" fillId="6" borderId="22" xfId="0" applyFont="1" applyFill="1" applyBorder="1" applyAlignment="1">
      <alignment horizontal="left" vertical="center"/>
    </xf>
    <xf numFmtId="0" fontId="14" fillId="6" borderId="17" xfId="0" applyFont="1" applyFill="1" applyBorder="1" applyAlignment="1">
      <alignment horizontal="left" vertical="center"/>
    </xf>
    <xf numFmtId="0" fontId="14" fillId="6" borderId="0" xfId="0" applyFont="1" applyFill="1" applyAlignment="1">
      <alignment horizontal="left" vertical="center"/>
    </xf>
    <xf numFmtId="0" fontId="14" fillId="6" borderId="17" xfId="0" quotePrefix="1" applyFont="1" applyFill="1" applyBorder="1" applyAlignment="1">
      <alignment horizontal="center" vertical="center" wrapText="1"/>
    </xf>
    <xf numFmtId="0" fontId="6" fillId="6" borderId="0" xfId="0" applyFont="1" applyFill="1" applyAlignment="1">
      <alignment horizontal="center" vertical="center" wrapText="1"/>
    </xf>
    <xf numFmtId="1" fontId="0" fillId="6" borderId="0" xfId="0" applyNumberFormat="1" applyFill="1"/>
    <xf numFmtId="0" fontId="14" fillId="6" borderId="19" xfId="0" applyFont="1" applyFill="1" applyBorder="1" applyAlignment="1">
      <alignment horizontal="right" vertical="center"/>
    </xf>
    <xf numFmtId="0" fontId="0" fillId="6" borderId="24" xfId="0" applyFill="1" applyBorder="1" applyAlignment="1">
      <alignment vertical="center"/>
    </xf>
    <xf numFmtId="0" fontId="0" fillId="0" borderId="17" xfId="0" applyBorder="1" applyAlignment="1">
      <alignment horizontal="center" vertical="center"/>
    </xf>
    <xf numFmtId="0" fontId="6" fillId="6" borderId="17" xfId="0" applyFont="1" applyFill="1" applyBorder="1" applyAlignment="1" applyProtection="1">
      <alignment horizontal="center" vertical="center"/>
      <protection locked="0"/>
    </xf>
    <xf numFmtId="0" fontId="6" fillId="0" borderId="17" xfId="0" applyFont="1" applyBorder="1" applyAlignment="1">
      <alignment horizontal="center" vertical="center"/>
    </xf>
    <xf numFmtId="0" fontId="6" fillId="0" borderId="23" xfId="0" applyFont="1" applyBorder="1" applyAlignment="1">
      <alignment horizontal="center" vertical="center"/>
    </xf>
    <xf numFmtId="0" fontId="6" fillId="6" borderId="23" xfId="0" applyFont="1" applyFill="1" applyBorder="1" applyAlignment="1" applyProtection="1">
      <alignment horizontal="center" vertical="center"/>
      <protection locked="0"/>
    </xf>
    <xf numFmtId="0" fontId="6" fillId="6" borderId="17" xfId="0" applyFont="1" applyFill="1" applyBorder="1" applyAlignment="1">
      <alignment horizontal="center" vertical="center"/>
    </xf>
    <xf numFmtId="0" fontId="23" fillId="6" borderId="0" xfId="0" applyFont="1" applyFill="1" applyAlignment="1">
      <alignment horizontal="left" wrapText="1"/>
    </xf>
    <xf numFmtId="0" fontId="0" fillId="2" borderId="31" xfId="0" applyFill="1" applyBorder="1" applyAlignment="1" applyProtection="1">
      <alignment horizontal="center" vertical="center" wrapText="1"/>
      <protection locked="0"/>
    </xf>
    <xf numFmtId="0" fontId="43" fillId="6" borderId="4" xfId="0" applyFont="1" applyFill="1" applyBorder="1" applyAlignment="1">
      <alignment vertical="center"/>
    </xf>
    <xf numFmtId="0" fontId="51" fillId="8" borderId="24" xfId="0" applyFont="1" applyFill="1" applyBorder="1" applyAlignment="1">
      <alignment wrapText="1"/>
    </xf>
    <xf numFmtId="0" fontId="52" fillId="6" borderId="33" xfId="0" applyFont="1" applyFill="1" applyBorder="1" applyAlignment="1">
      <alignment horizontal="center" vertical="center"/>
    </xf>
    <xf numFmtId="10" fontId="27" fillId="6" borderId="22" xfId="2" applyNumberFormat="1" applyFont="1" applyFill="1" applyBorder="1"/>
    <xf numFmtId="0" fontId="14" fillId="6" borderId="23" xfId="0" applyFont="1" applyFill="1" applyBorder="1" applyAlignment="1">
      <alignment horizontal="center" vertical="center"/>
    </xf>
    <xf numFmtId="0" fontId="14" fillId="6" borderId="17" xfId="0" applyFont="1" applyFill="1" applyBorder="1" applyAlignment="1">
      <alignment horizontal="center"/>
    </xf>
    <xf numFmtId="0" fontId="53" fillId="6" borderId="17" xfId="8" applyFill="1" applyBorder="1" applyAlignment="1">
      <alignment horizontal="center" vertical="center" wrapText="1"/>
    </xf>
    <xf numFmtId="0" fontId="53" fillId="6" borderId="17" xfId="8" applyFill="1" applyBorder="1" applyAlignment="1">
      <alignment horizontal="left" vertical="center" wrapText="1"/>
    </xf>
    <xf numFmtId="0" fontId="53" fillId="6" borderId="17" xfId="8" applyFill="1" applyBorder="1" applyAlignment="1" applyProtection="1">
      <alignment horizontal="center" vertical="center" wrapText="1"/>
      <protection locked="0"/>
    </xf>
    <xf numFmtId="0" fontId="53" fillId="6" borderId="17" xfId="8" applyFill="1" applyBorder="1" applyAlignment="1">
      <alignment horizontal="center" vertical="center"/>
    </xf>
    <xf numFmtId="0" fontId="53" fillId="6" borderId="23" xfId="8" applyFill="1" applyBorder="1" applyAlignment="1">
      <alignment horizontal="center" vertical="center" wrapText="1"/>
    </xf>
    <xf numFmtId="0" fontId="23" fillId="6" borderId="0" xfId="0" quotePrefix="1" applyFont="1" applyFill="1" applyAlignment="1">
      <alignment vertical="center" wrapText="1"/>
    </xf>
    <xf numFmtId="0" fontId="23" fillId="6" borderId="0" xfId="0" applyFont="1" applyFill="1" applyAlignment="1">
      <alignment vertical="center" wrapText="1"/>
    </xf>
    <xf numFmtId="0" fontId="0" fillId="13" borderId="21" xfId="0" applyFill="1" applyBorder="1" applyAlignment="1" applyProtection="1">
      <alignment vertical="center"/>
      <protection locked="0"/>
    </xf>
    <xf numFmtId="0" fontId="0" fillId="13" borderId="22" xfId="0" applyFill="1" applyBorder="1" applyAlignment="1">
      <alignment vertical="center"/>
    </xf>
    <xf numFmtId="0" fontId="56" fillId="6" borderId="0" xfId="0" applyFont="1" applyFill="1"/>
    <xf numFmtId="0" fontId="55" fillId="8" borderId="60" xfId="0" applyFont="1" applyFill="1" applyBorder="1"/>
    <xf numFmtId="0" fontId="55" fillId="8" borderId="58" xfId="0" applyFont="1" applyFill="1" applyBorder="1"/>
    <xf numFmtId="0" fontId="55" fillId="8" borderId="62" xfId="0" applyFont="1" applyFill="1" applyBorder="1"/>
    <xf numFmtId="0" fontId="56" fillId="8" borderId="62" xfId="0" applyFont="1" applyFill="1" applyBorder="1"/>
    <xf numFmtId="0" fontId="56" fillId="6" borderId="32" xfId="0" applyFont="1" applyFill="1" applyBorder="1" applyAlignment="1">
      <alignment horizontal="center"/>
    </xf>
    <xf numFmtId="1" fontId="55" fillId="2" borderId="61" xfId="0" applyNumberFormat="1" applyFont="1" applyFill="1" applyBorder="1" applyProtection="1">
      <protection locked="0"/>
    </xf>
    <xf numFmtId="1" fontId="55" fillId="2" borderId="59" xfId="0" applyNumberFormat="1" applyFont="1" applyFill="1" applyBorder="1" applyProtection="1">
      <protection locked="0"/>
    </xf>
    <xf numFmtId="2" fontId="55" fillId="0" borderId="67" xfId="0" applyNumberFormat="1" applyFont="1" applyBorder="1"/>
    <xf numFmtId="9" fontId="55" fillId="0" borderId="67" xfId="2" applyFont="1" applyBorder="1"/>
    <xf numFmtId="0" fontId="17" fillId="6" borderId="47" xfId="2" applyNumberFormat="1" applyFont="1" applyFill="1" applyBorder="1" applyAlignment="1">
      <alignment horizontal="center" vertical="center"/>
    </xf>
    <xf numFmtId="0" fontId="14" fillId="6" borderId="0" xfId="0" applyFont="1" applyFill="1" applyProtection="1">
      <protection hidden="1"/>
    </xf>
    <xf numFmtId="0" fontId="31" fillId="0" borderId="17" xfId="0" applyFont="1" applyFill="1" applyBorder="1" applyAlignment="1">
      <alignment horizontal="left" vertical="center" wrapText="1"/>
    </xf>
    <xf numFmtId="0" fontId="6" fillId="0" borderId="24" xfId="0" applyFont="1" applyFill="1" applyBorder="1" applyAlignment="1">
      <alignment horizontal="center" vertical="center"/>
    </xf>
    <xf numFmtId="0" fontId="17" fillId="6" borderId="17" xfId="0" quotePrefix="1" applyFont="1" applyFill="1" applyBorder="1" applyAlignment="1">
      <alignment horizontal="center" vertical="center"/>
    </xf>
    <xf numFmtId="0" fontId="17" fillId="6" borderId="24" xfId="0" quotePrefix="1" applyFont="1" applyFill="1" applyBorder="1" applyAlignment="1">
      <alignment horizontal="center" vertical="center"/>
    </xf>
    <xf numFmtId="0" fontId="8" fillId="6" borderId="18" xfId="0" applyFont="1" applyFill="1" applyBorder="1" applyAlignment="1">
      <alignment horizontal="right"/>
    </xf>
    <xf numFmtId="0" fontId="6" fillId="7" borderId="23" xfId="0" applyFont="1" applyFill="1" applyBorder="1" applyAlignment="1">
      <alignment horizontal="center" vertical="center"/>
    </xf>
    <xf numFmtId="0" fontId="6" fillId="7" borderId="24" xfId="0" applyFont="1" applyFill="1" applyBorder="1" applyAlignment="1">
      <alignment horizontal="center" vertical="center"/>
    </xf>
    <xf numFmtId="0" fontId="17" fillId="18" borderId="24" xfId="0" applyFont="1" applyFill="1" applyBorder="1" applyAlignment="1">
      <alignment horizontal="center" vertical="center"/>
    </xf>
    <xf numFmtId="0" fontId="17" fillId="18" borderId="17" xfId="0" applyFont="1" applyFill="1" applyBorder="1" applyAlignment="1">
      <alignment horizontal="center" vertical="center"/>
    </xf>
    <xf numFmtId="0" fontId="14" fillId="6" borderId="24" xfId="0" applyFont="1" applyFill="1" applyBorder="1" applyAlignment="1">
      <alignment horizontal="center" vertical="center"/>
    </xf>
    <xf numFmtId="0" fontId="14" fillId="6" borderId="24" xfId="0" applyFont="1" applyFill="1" applyBorder="1" applyAlignment="1">
      <alignment horizontal="center" vertical="center" wrapText="1"/>
    </xf>
    <xf numFmtId="0" fontId="6" fillId="7" borderId="17" xfId="0" applyFont="1" applyFill="1" applyBorder="1" applyAlignment="1" applyProtection="1">
      <alignment horizontal="center" vertical="center"/>
      <protection locked="0"/>
    </xf>
    <xf numFmtId="0" fontId="17" fillId="7" borderId="24" xfId="0" applyFont="1" applyFill="1" applyBorder="1" applyAlignment="1">
      <alignment horizontal="center" vertical="center"/>
    </xf>
    <xf numFmtId="0" fontId="17" fillId="7" borderId="17" xfId="0" applyFont="1" applyFill="1" applyBorder="1" applyAlignment="1" applyProtection="1">
      <alignment horizontal="center" vertical="center"/>
      <protection locked="0"/>
    </xf>
    <xf numFmtId="0" fontId="17" fillId="7" borderId="17" xfId="0" applyFont="1" applyFill="1" applyBorder="1" applyAlignment="1">
      <alignment horizontal="center" vertical="center"/>
    </xf>
    <xf numFmtId="0" fontId="14" fillId="6" borderId="17" xfId="0" applyFont="1" applyFill="1" applyBorder="1" applyAlignment="1" applyProtection="1">
      <alignment vertical="center" wrapText="1"/>
      <protection locked="0"/>
    </xf>
    <xf numFmtId="0" fontId="14" fillId="6" borderId="23" xfId="0" applyFont="1" applyFill="1" applyBorder="1" applyAlignment="1" applyProtection="1">
      <alignment vertical="center" wrapText="1"/>
      <protection locked="0"/>
    </xf>
    <xf numFmtId="0" fontId="22" fillId="0" borderId="17" xfId="0" applyFont="1" applyBorder="1" applyAlignment="1" applyProtection="1">
      <alignment horizontal="left" vertical="center" wrapText="1"/>
      <protection locked="0"/>
    </xf>
    <xf numFmtId="0" fontId="22" fillId="0" borderId="17" xfId="0" applyFont="1" applyBorder="1" applyAlignment="1" applyProtection="1">
      <alignment horizontal="center" vertical="center" wrapText="1"/>
      <protection locked="0"/>
    </xf>
    <xf numFmtId="0" fontId="14" fillId="6" borderId="17" xfId="0" applyFont="1" applyFill="1" applyBorder="1" applyAlignment="1" applyProtection="1">
      <alignment horizontal="left" vertical="center" wrapText="1"/>
      <protection locked="0"/>
    </xf>
    <xf numFmtId="0" fontId="0" fillId="6" borderId="17" xfId="0" applyFill="1" applyBorder="1" applyAlignment="1" applyProtection="1">
      <alignment vertical="center" wrapText="1"/>
      <protection locked="0"/>
    </xf>
    <xf numFmtId="0" fontId="17" fillId="7" borderId="24" xfId="0" applyFont="1" applyFill="1" applyBorder="1" applyAlignment="1" applyProtection="1">
      <alignment horizontal="center" vertical="center"/>
      <protection locked="0"/>
    </xf>
    <xf numFmtId="0" fontId="14" fillId="7" borderId="17" xfId="0" applyFont="1" applyFill="1" applyBorder="1" applyAlignment="1">
      <alignment horizontal="center" vertical="center"/>
    </xf>
    <xf numFmtId="0" fontId="14" fillId="7" borderId="17" xfId="0" applyFont="1" applyFill="1" applyBorder="1" applyAlignment="1" applyProtection="1">
      <alignment horizontal="center" vertical="center"/>
      <protection locked="0"/>
    </xf>
    <xf numFmtId="0" fontId="14" fillId="6" borderId="17" xfId="0" applyFont="1" applyFill="1" applyBorder="1" applyAlignment="1" applyProtection="1">
      <alignment wrapText="1"/>
      <protection locked="0"/>
    </xf>
    <xf numFmtId="0" fontId="16" fillId="6" borderId="17" xfId="0" applyFont="1" applyFill="1" applyBorder="1" applyAlignment="1" applyProtection="1">
      <alignment vertical="center"/>
      <protection locked="0"/>
    </xf>
    <xf numFmtId="0" fontId="6" fillId="6" borderId="17" xfId="0" applyFont="1" applyFill="1" applyBorder="1" applyAlignment="1">
      <alignment horizontal="right"/>
    </xf>
    <xf numFmtId="1" fontId="0" fillId="6" borderId="17" xfId="0" applyNumberFormat="1" applyFill="1" applyBorder="1"/>
    <xf numFmtId="0" fontId="0" fillId="6" borderId="17" xfId="0" applyFill="1" applyBorder="1" applyAlignment="1" applyProtection="1">
      <alignment wrapText="1"/>
      <protection locked="0"/>
    </xf>
    <xf numFmtId="0" fontId="27" fillId="6" borderId="17" xfId="5" applyFont="1" applyFill="1" applyBorder="1" applyAlignment="1" applyProtection="1">
      <alignment horizontal="left" wrapText="1"/>
      <protection locked="0"/>
    </xf>
    <xf numFmtId="0" fontId="14" fillId="6" borderId="24" xfId="0" applyFont="1" applyFill="1" applyBorder="1" applyAlignment="1" applyProtection="1">
      <alignment horizontal="left" wrapText="1"/>
      <protection locked="0"/>
    </xf>
    <xf numFmtId="0" fontId="22" fillId="6" borderId="17" xfId="0" applyFont="1" applyFill="1" applyBorder="1" applyAlignment="1" applyProtection="1">
      <alignment horizontal="left" wrapText="1"/>
      <protection locked="0"/>
    </xf>
    <xf numFmtId="0" fontId="6" fillId="8" borderId="17" xfId="0" applyFont="1" applyFill="1" applyBorder="1" applyAlignment="1">
      <alignment vertical="center" wrapText="1"/>
    </xf>
    <xf numFmtId="0" fontId="6" fillId="8" borderId="24" xfId="0" applyFont="1" applyFill="1" applyBorder="1" applyAlignment="1">
      <alignment vertical="center" wrapText="1"/>
    </xf>
    <xf numFmtId="0" fontId="0" fillId="6" borderId="24" xfId="0" applyFont="1" applyFill="1" applyBorder="1" applyAlignment="1" applyProtection="1">
      <alignment horizontal="left" wrapText="1"/>
      <protection locked="0"/>
    </xf>
    <xf numFmtId="0" fontId="0" fillId="6" borderId="17" xfId="0" applyFont="1" applyFill="1" applyBorder="1" applyAlignment="1" applyProtection="1">
      <alignment horizontal="left" wrapText="1"/>
      <protection locked="0"/>
    </xf>
    <xf numFmtId="0" fontId="0" fillId="6" borderId="0" xfId="0" applyFont="1" applyFill="1"/>
    <xf numFmtId="0" fontId="14" fillId="0" borderId="17" xfId="0" applyFont="1" applyBorder="1" applyAlignment="1">
      <alignment horizontal="center" vertical="center" wrapText="1"/>
    </xf>
    <xf numFmtId="0" fontId="22" fillId="14" borderId="21" xfId="7" applyFont="1" applyFill="1" applyBorder="1" applyAlignment="1">
      <alignment horizontal="center" vertical="center" wrapText="1"/>
    </xf>
    <xf numFmtId="0" fontId="34" fillId="18" borderId="0" xfId="7" applyFont="1" applyFill="1" applyAlignment="1">
      <alignment horizontal="center" vertical="center" wrapText="1"/>
    </xf>
    <xf numFmtId="0" fontId="22" fillId="14" borderId="24" xfId="7" applyFont="1" applyFill="1" applyBorder="1" applyAlignment="1">
      <alignment horizontal="center" vertical="center" wrapText="1"/>
    </xf>
    <xf numFmtId="0" fontId="34" fillId="18" borderId="25" xfId="7" applyFont="1" applyFill="1" applyBorder="1" applyAlignment="1">
      <alignment horizontal="center" vertical="center" wrapText="1"/>
    </xf>
    <xf numFmtId="0" fontId="22" fillId="0" borderId="26" xfId="7" applyFont="1" applyBorder="1" applyAlignment="1">
      <alignment horizontal="center" vertical="center" wrapText="1"/>
    </xf>
    <xf numFmtId="1" fontId="22" fillId="0" borderId="26" xfId="7" applyNumberFormat="1" applyFont="1" applyBorder="1" applyAlignment="1">
      <alignment horizontal="center" vertical="center" wrapText="1"/>
    </xf>
    <xf numFmtId="0" fontId="22" fillId="14" borderId="21" xfId="7" applyFont="1" applyFill="1" applyBorder="1" applyAlignment="1" applyProtection="1">
      <alignment horizontal="center" vertical="center" wrapText="1"/>
      <protection locked="0"/>
    </xf>
    <xf numFmtId="0" fontId="22" fillId="14" borderId="17" xfId="7" applyFont="1" applyFill="1" applyBorder="1" applyAlignment="1">
      <alignment horizontal="center" vertical="center" wrapText="1"/>
    </xf>
    <xf numFmtId="0" fontId="22" fillId="0" borderId="17" xfId="7" applyFont="1" applyBorder="1" applyAlignment="1">
      <alignment horizontal="center" vertical="center" wrapText="1"/>
    </xf>
    <xf numFmtId="0" fontId="34" fillId="18" borderId="12" xfId="7" applyFont="1" applyFill="1" applyBorder="1" applyAlignment="1">
      <alignment horizontal="center" vertical="center" wrapText="1"/>
    </xf>
    <xf numFmtId="0" fontId="22" fillId="14" borderId="26" xfId="7" applyFont="1" applyFill="1" applyBorder="1" applyAlignment="1">
      <alignment horizontal="center" vertical="center" wrapText="1"/>
    </xf>
    <xf numFmtId="0" fontId="22" fillId="0" borderId="26" xfId="7" quotePrefix="1" applyFont="1" applyBorder="1" applyAlignment="1">
      <alignment horizontal="center" vertical="center" wrapText="1"/>
    </xf>
    <xf numFmtId="0" fontId="22" fillId="0" borderId="12" xfId="7" quotePrefix="1" applyFont="1" applyBorder="1" applyAlignment="1">
      <alignment horizontal="center" vertical="center" wrapText="1"/>
    </xf>
    <xf numFmtId="0" fontId="22" fillId="0" borderId="12" xfId="7" applyFont="1" applyBorder="1" applyAlignment="1">
      <alignment horizontal="center" vertical="center" wrapText="1"/>
    </xf>
    <xf numFmtId="0" fontId="22" fillId="0" borderId="24" xfId="7" applyFont="1" applyBorder="1" applyAlignment="1">
      <alignment horizontal="center" vertical="center" wrapText="1"/>
    </xf>
    <xf numFmtId="0" fontId="34" fillId="18" borderId="50" xfId="7" applyFont="1" applyFill="1" applyBorder="1" applyAlignment="1">
      <alignment horizontal="center" vertical="center" wrapText="1"/>
    </xf>
    <xf numFmtId="0" fontId="22" fillId="14" borderId="23" xfId="7" applyFont="1" applyFill="1" applyBorder="1" applyAlignment="1">
      <alignment horizontal="center" vertical="center" wrapText="1"/>
    </xf>
    <xf numFmtId="0" fontId="14" fillId="18" borderId="24" xfId="0" applyFont="1" applyFill="1" applyBorder="1" applyAlignment="1" applyProtection="1">
      <alignment horizontal="center" vertical="center"/>
      <protection locked="0"/>
    </xf>
    <xf numFmtId="0" fontId="14" fillId="18" borderId="17" xfId="0" applyFont="1" applyFill="1" applyBorder="1" applyAlignment="1" applyProtection="1">
      <alignment horizontal="center" vertical="center"/>
      <protection locked="0"/>
    </xf>
    <xf numFmtId="0" fontId="22" fillId="0" borderId="17" xfId="5" applyFont="1" applyFill="1" applyBorder="1" applyAlignment="1" applyProtection="1">
      <alignment horizontal="center" vertical="center"/>
      <protection locked="0"/>
    </xf>
    <xf numFmtId="0" fontId="14" fillId="0" borderId="17" xfId="0" applyFont="1" applyFill="1" applyBorder="1" applyAlignment="1" applyProtection="1">
      <alignment horizontal="center" vertical="center"/>
      <protection locked="0"/>
    </xf>
    <xf numFmtId="0" fontId="14" fillId="6" borderId="31" xfId="0" applyFont="1" applyFill="1" applyBorder="1" applyAlignment="1">
      <alignment horizontal="center" vertical="center" wrapText="1"/>
    </xf>
    <xf numFmtId="0" fontId="53" fillId="6" borderId="23" xfId="8" applyFill="1" applyBorder="1" applyAlignment="1">
      <alignment vertical="center" wrapText="1"/>
    </xf>
    <xf numFmtId="0" fontId="0" fillId="6" borderId="17" xfId="0" applyFill="1" applyBorder="1" applyAlignment="1">
      <alignment horizontal="center"/>
    </xf>
    <xf numFmtId="0" fontId="0" fillId="6" borderId="17" xfId="2" applyNumberFormat="1" applyFont="1" applyFill="1" applyBorder="1" applyAlignment="1" applyProtection="1">
      <alignment horizontal="center" vertical="center" wrapText="1"/>
    </xf>
    <xf numFmtId="1" fontId="0" fillId="6" borderId="17" xfId="0" applyNumberFormat="1" applyFill="1" applyBorder="1" applyAlignment="1" applyProtection="1">
      <alignment horizontal="center" vertical="center"/>
    </xf>
    <xf numFmtId="0" fontId="8" fillId="6" borderId="9" xfId="0" applyFont="1" applyFill="1" applyBorder="1" applyAlignment="1">
      <alignment horizontal="right" wrapText="1"/>
    </xf>
    <xf numFmtId="0" fontId="0" fillId="0" borderId="17" xfId="0" applyFill="1" applyBorder="1" applyAlignment="1">
      <alignment horizontal="left" vertical="center" wrapText="1"/>
    </xf>
    <xf numFmtId="0" fontId="30" fillId="0" borderId="17" xfId="0" applyFont="1" applyFill="1" applyBorder="1" applyAlignment="1">
      <alignment horizontal="left" vertical="center" wrapText="1"/>
    </xf>
    <xf numFmtId="0" fontId="0" fillId="0" borderId="0" xfId="0" applyFill="1" applyAlignment="1">
      <alignment horizontal="left" vertical="center"/>
    </xf>
    <xf numFmtId="0" fontId="30" fillId="0" borderId="23" xfId="0" applyFont="1" applyFill="1" applyBorder="1" applyAlignment="1">
      <alignment horizontal="left" vertical="center" wrapText="1"/>
    </xf>
    <xf numFmtId="0" fontId="0" fillId="0" borderId="17" xfId="0" applyFill="1" applyBorder="1" applyAlignment="1">
      <alignment horizontal="left" vertical="center"/>
    </xf>
    <xf numFmtId="0" fontId="30" fillId="0" borderId="17" xfId="0" applyFont="1" applyFill="1" applyBorder="1" applyAlignment="1">
      <alignment horizontal="left" vertical="center"/>
    </xf>
    <xf numFmtId="0" fontId="53" fillId="6" borderId="17" xfId="8" applyFill="1" applyBorder="1" applyAlignment="1">
      <alignment vertical="center"/>
    </xf>
    <xf numFmtId="0" fontId="53" fillId="6" borderId="17" xfId="8" applyFill="1" applyBorder="1" applyAlignment="1">
      <alignment vertical="center" wrapText="1"/>
    </xf>
    <xf numFmtId="0" fontId="57" fillId="6" borderId="1" xfId="8" applyFont="1" applyFill="1" applyBorder="1" applyAlignment="1">
      <alignment horizontal="left" vertical="center"/>
    </xf>
    <xf numFmtId="0" fontId="57" fillId="6" borderId="27" xfId="8" applyFont="1" applyFill="1" applyBorder="1" applyAlignment="1">
      <alignment horizontal="left" vertical="center"/>
    </xf>
    <xf numFmtId="0" fontId="0" fillId="6" borderId="4" xfId="0" applyFill="1" applyBorder="1" applyAlignment="1">
      <alignment horizontal="center"/>
    </xf>
    <xf numFmtId="0" fontId="0" fillId="6" borderId="0" xfId="0" applyFill="1" applyAlignment="1">
      <alignment horizontal="center"/>
    </xf>
    <xf numFmtId="0" fontId="8" fillId="6" borderId="18" xfId="0" applyFont="1" applyFill="1" applyBorder="1" applyAlignment="1">
      <alignment horizontal="right"/>
    </xf>
    <xf numFmtId="0" fontId="8" fillId="6" borderId="11" xfId="0" applyFont="1" applyFill="1" applyBorder="1" applyAlignment="1">
      <alignment horizontal="right"/>
    </xf>
    <xf numFmtId="0" fontId="55" fillId="6" borderId="26" xfId="0" applyFont="1" applyFill="1" applyBorder="1" applyAlignment="1" applyProtection="1">
      <alignment horizontal="left"/>
      <protection locked="0"/>
    </xf>
    <xf numFmtId="0" fontId="55" fillId="6" borderId="22" xfId="0" applyFont="1" applyFill="1" applyBorder="1" applyAlignment="1" applyProtection="1">
      <alignment horizontal="left"/>
      <protection locked="0"/>
    </xf>
    <xf numFmtId="0" fontId="22" fillId="14" borderId="23" xfId="7" applyFont="1" applyFill="1" applyBorder="1" applyAlignment="1">
      <alignment horizontal="center" vertical="center" wrapText="1"/>
    </xf>
    <xf numFmtId="0" fontId="22" fillId="14" borderId="24" xfId="7" applyFont="1" applyFill="1" applyBorder="1" applyAlignment="1">
      <alignment horizontal="center" vertical="center" wrapText="1"/>
    </xf>
    <xf numFmtId="0" fontId="13" fillId="6" borderId="23" xfId="0" applyFont="1" applyFill="1" applyBorder="1" applyAlignment="1" applyProtection="1">
      <alignment horizontal="left" vertical="top" wrapText="1"/>
      <protection locked="0"/>
    </xf>
    <xf numFmtId="0" fontId="13" fillId="6" borderId="16" xfId="0" applyFont="1" applyFill="1" applyBorder="1" applyAlignment="1" applyProtection="1">
      <alignment horizontal="left" vertical="top" wrapText="1"/>
      <protection locked="0"/>
    </xf>
    <xf numFmtId="0" fontId="9" fillId="6" borderId="23" xfId="0" applyFont="1" applyFill="1" applyBorder="1" applyAlignment="1" applyProtection="1">
      <alignment horizontal="center"/>
      <protection locked="0"/>
    </xf>
    <xf numFmtId="0" fontId="9" fillId="6" borderId="24" xfId="0" applyFont="1" applyFill="1" applyBorder="1" applyAlignment="1" applyProtection="1">
      <alignment horizontal="center"/>
      <protection locked="0"/>
    </xf>
    <xf numFmtId="0" fontId="8" fillId="6" borderId="16" xfId="0" applyFont="1" applyFill="1" applyBorder="1" applyAlignment="1" applyProtection="1">
      <alignment horizontal="center" vertical="center"/>
      <protection locked="0"/>
    </xf>
    <xf numFmtId="0" fontId="10" fillId="6" borderId="0" xfId="0" applyFont="1" applyFill="1" applyAlignment="1" applyProtection="1">
      <alignment horizontal="center" vertical="center"/>
      <protection locked="0"/>
    </xf>
    <xf numFmtId="0" fontId="8" fillId="6" borderId="9" xfId="0" applyFont="1" applyFill="1" applyBorder="1" applyAlignment="1">
      <alignment horizontal="right"/>
    </xf>
    <xf numFmtId="0" fontId="8" fillId="6" borderId="0" xfId="0" applyFont="1" applyFill="1" applyAlignment="1">
      <alignment horizontal="right"/>
    </xf>
    <xf numFmtId="0" fontId="54" fillId="6" borderId="0" xfId="0" applyFont="1" applyFill="1" applyAlignment="1">
      <alignment horizontal="left" vertical="center" wrapText="1"/>
    </xf>
    <xf numFmtId="0" fontId="28" fillId="6" borderId="20" xfId="0" applyFont="1" applyFill="1" applyBorder="1" applyAlignment="1">
      <alignment horizontal="center"/>
    </xf>
    <xf numFmtId="0" fontId="28" fillId="6" borderId="12" xfId="0" applyFont="1" applyFill="1" applyBorder="1" applyAlignment="1">
      <alignment horizontal="center"/>
    </xf>
    <xf numFmtId="0" fontId="18" fillId="6" borderId="41" xfId="0" applyFont="1" applyFill="1" applyBorder="1" applyAlignment="1">
      <alignment horizontal="center" vertical="center"/>
    </xf>
    <xf numFmtId="0" fontId="18" fillId="6" borderId="46" xfId="0" applyFont="1" applyFill="1" applyBorder="1" applyAlignment="1">
      <alignment horizontal="center" vertical="center"/>
    </xf>
    <xf numFmtId="0" fontId="26" fillId="6" borderId="0" xfId="0" applyFont="1" applyFill="1" applyAlignment="1">
      <alignment horizontal="center"/>
    </xf>
    <xf numFmtId="0" fontId="17" fillId="6" borderId="0" xfId="0" applyFont="1" applyFill="1" applyAlignment="1">
      <alignment horizontal="right" vertical="center"/>
    </xf>
    <xf numFmtId="0" fontId="18" fillId="6" borderId="45" xfId="0" applyFont="1" applyFill="1" applyBorder="1" applyAlignment="1">
      <alignment horizontal="center" vertical="center"/>
    </xf>
    <xf numFmtId="0" fontId="9" fillId="6" borderId="16" xfId="0" applyFont="1" applyFill="1" applyBorder="1" applyAlignment="1" applyProtection="1">
      <alignment horizontal="center" wrapText="1"/>
      <protection locked="0"/>
    </xf>
    <xf numFmtId="0" fontId="10" fillId="6" borderId="23" xfId="0" applyFont="1" applyFill="1" applyBorder="1" applyAlignment="1" applyProtection="1">
      <alignment horizontal="center" vertical="center"/>
      <protection locked="0"/>
    </xf>
    <xf numFmtId="0" fontId="10" fillId="6" borderId="16" xfId="0" applyFont="1" applyFill="1" applyBorder="1" applyAlignment="1" applyProtection="1">
      <alignment horizontal="center" vertical="center"/>
      <protection locked="0"/>
    </xf>
    <xf numFmtId="0" fontId="10" fillId="6" borderId="24" xfId="0" applyFont="1" applyFill="1" applyBorder="1" applyAlignment="1" applyProtection="1">
      <alignment horizontal="center" vertical="center"/>
      <protection locked="0"/>
    </xf>
    <xf numFmtId="0" fontId="6" fillId="7" borderId="23" xfId="0" applyFont="1" applyFill="1" applyBorder="1" applyAlignment="1">
      <alignment horizontal="center" vertical="center"/>
    </xf>
    <xf numFmtId="0" fontId="6" fillId="7" borderId="16" xfId="0" applyFont="1" applyFill="1" applyBorder="1" applyAlignment="1">
      <alignment horizontal="center" vertical="center"/>
    </xf>
    <xf numFmtId="0" fontId="6" fillId="7" borderId="24" xfId="0" applyFont="1" applyFill="1" applyBorder="1" applyAlignment="1">
      <alignment horizontal="center" vertical="center"/>
    </xf>
    <xf numFmtId="0" fontId="20" fillId="9" borderId="0" xfId="0" applyFont="1" applyFill="1" applyAlignment="1">
      <alignment horizontal="center"/>
    </xf>
    <xf numFmtId="0" fontId="21" fillId="6" borderId="0" xfId="0" applyFont="1" applyFill="1" applyAlignment="1">
      <alignment horizontal="center"/>
    </xf>
    <xf numFmtId="0" fontId="20" fillId="6" borderId="0" xfId="0" applyFont="1" applyFill="1" applyAlignment="1">
      <alignment horizontal="center"/>
    </xf>
    <xf numFmtId="0" fontId="19" fillId="10" borderId="0" xfId="0" applyFont="1" applyFill="1" applyAlignment="1">
      <alignment horizontal="center"/>
    </xf>
    <xf numFmtId="0" fontId="23" fillId="6" borderId="0" xfId="0" applyFont="1" applyFill="1" applyAlignment="1">
      <alignment horizontal="left" vertical="top" wrapText="1"/>
    </xf>
    <xf numFmtId="0" fontId="22" fillId="8" borderId="25" xfId="0" applyFont="1" applyFill="1" applyBorder="1" applyAlignment="1">
      <alignment horizontal="center"/>
    </xf>
    <xf numFmtId="0" fontId="22" fillId="8" borderId="22" xfId="0" applyFont="1" applyFill="1" applyBorder="1" applyAlignment="1">
      <alignment horizontal="center"/>
    </xf>
    <xf numFmtId="0" fontId="6" fillId="6" borderId="17" xfId="0" applyFont="1" applyFill="1" applyBorder="1" applyAlignment="1">
      <alignment horizontal="center" vertical="center"/>
    </xf>
    <xf numFmtId="0" fontId="0" fillId="6" borderId="23" xfId="0" applyFill="1" applyBorder="1" applyAlignment="1">
      <alignment horizontal="center" vertical="center"/>
    </xf>
    <xf numFmtId="0" fontId="0" fillId="6" borderId="24" xfId="0" applyFill="1" applyBorder="1" applyAlignment="1">
      <alignment horizontal="center" vertical="center"/>
    </xf>
    <xf numFmtId="0" fontId="0" fillId="2" borderId="23" xfId="0" applyFill="1" applyBorder="1" applyAlignment="1" applyProtection="1">
      <alignment horizontal="center" vertical="center"/>
      <protection locked="0"/>
    </xf>
    <xf numFmtId="0" fontId="0" fillId="2" borderId="24" xfId="0" applyFill="1" applyBorder="1" applyAlignment="1" applyProtection="1">
      <alignment horizontal="center" vertical="center"/>
      <protection locked="0"/>
    </xf>
    <xf numFmtId="0" fontId="0" fillId="6" borderId="23" xfId="0" applyFill="1" applyBorder="1" applyAlignment="1">
      <alignment horizontal="left" vertical="center" wrapText="1"/>
    </xf>
    <xf numFmtId="0" fontId="0" fillId="6" borderId="16" xfId="0" applyFill="1" applyBorder="1" applyAlignment="1">
      <alignment horizontal="left" vertical="center" wrapText="1"/>
    </xf>
    <xf numFmtId="0" fontId="0" fillId="6" borderId="24" xfId="0" applyFill="1" applyBorder="1" applyAlignment="1">
      <alignment horizontal="left" vertical="center" wrapText="1"/>
    </xf>
    <xf numFmtId="0" fontId="14" fillId="7" borderId="23" xfId="0" applyFont="1" applyFill="1" applyBorder="1" applyAlignment="1">
      <alignment horizontal="center" vertical="center"/>
    </xf>
    <xf numFmtId="0" fontId="14" fillId="7" borderId="16" xfId="0" applyFont="1" applyFill="1" applyBorder="1" applyAlignment="1">
      <alignment horizontal="center" vertical="center"/>
    </xf>
    <xf numFmtId="0" fontId="14" fillId="7" borderId="24" xfId="0" applyFont="1" applyFill="1" applyBorder="1" applyAlignment="1">
      <alignment horizontal="center" vertical="center"/>
    </xf>
    <xf numFmtId="0" fontId="14" fillId="6" borderId="23" xfId="0" applyFont="1" applyFill="1" applyBorder="1" applyAlignment="1">
      <alignment horizontal="left" vertical="center" wrapText="1"/>
    </xf>
    <xf numFmtId="0" fontId="14" fillId="6" borderId="16" xfId="0" applyFont="1" applyFill="1" applyBorder="1" applyAlignment="1">
      <alignment horizontal="left" vertical="center" wrapText="1"/>
    </xf>
    <xf numFmtId="0" fontId="14" fillId="6" borderId="24" xfId="0" applyFont="1" applyFill="1" applyBorder="1" applyAlignment="1">
      <alignment horizontal="left" vertical="center" wrapText="1"/>
    </xf>
    <xf numFmtId="0" fontId="14" fillId="6" borderId="23" xfId="0" applyFont="1" applyFill="1" applyBorder="1" applyAlignment="1">
      <alignment vertical="center" wrapText="1"/>
    </xf>
    <xf numFmtId="0" fontId="14" fillId="6" borderId="24" xfId="0" applyFont="1" applyFill="1" applyBorder="1" applyAlignment="1">
      <alignment vertical="center" wrapText="1"/>
    </xf>
    <xf numFmtId="0" fontId="14" fillId="6" borderId="23" xfId="0" applyFont="1" applyFill="1" applyBorder="1" applyAlignment="1">
      <alignment horizontal="center" vertical="center"/>
    </xf>
    <xf numFmtId="0" fontId="14" fillId="6" borderId="16" xfId="0" applyFont="1" applyFill="1" applyBorder="1" applyAlignment="1">
      <alignment horizontal="center" vertical="center"/>
    </xf>
    <xf numFmtId="0" fontId="14" fillId="6" borderId="24" xfId="0" applyFont="1" applyFill="1" applyBorder="1" applyAlignment="1">
      <alignment horizontal="center" vertical="center"/>
    </xf>
    <xf numFmtId="0" fontId="14" fillId="6" borderId="24" xfId="0" applyFont="1" applyFill="1" applyBorder="1" applyAlignment="1">
      <alignment horizontal="left" vertical="center"/>
    </xf>
    <xf numFmtId="0" fontId="36" fillId="0" borderId="23" xfId="0" applyFont="1" applyBorder="1" applyAlignment="1">
      <alignment horizontal="left" vertical="center" wrapText="1"/>
    </xf>
    <xf numFmtId="0" fontId="36" fillId="0" borderId="16" xfId="0" applyFont="1" applyBorder="1" applyAlignment="1">
      <alignment horizontal="left" vertical="center" wrapText="1"/>
    </xf>
    <xf numFmtId="0" fontId="36" fillId="0" borderId="24" xfId="0" applyFont="1" applyBorder="1" applyAlignment="1">
      <alignment horizontal="left" vertical="center" wrapText="1"/>
    </xf>
    <xf numFmtId="0" fontId="33" fillId="9" borderId="0" xfId="0" applyFont="1" applyFill="1" applyAlignment="1">
      <alignment horizontal="center" vertical="center"/>
    </xf>
    <xf numFmtId="0" fontId="34" fillId="6" borderId="0" xfId="0" applyFont="1" applyFill="1" applyAlignment="1">
      <alignment horizontal="center" vertical="center"/>
    </xf>
    <xf numFmtId="0" fontId="33" fillId="6" borderId="0" xfId="0" applyFont="1" applyFill="1" applyAlignment="1">
      <alignment horizontal="center" vertical="center"/>
    </xf>
    <xf numFmtId="0" fontId="35" fillId="10" borderId="0" xfId="0" applyFont="1" applyFill="1" applyAlignment="1">
      <alignment horizontal="center" vertical="center"/>
    </xf>
    <xf numFmtId="0" fontId="23" fillId="6" borderId="0" xfId="0" quotePrefix="1" applyFont="1" applyFill="1" applyAlignment="1">
      <alignment horizontal="left" vertical="center" wrapText="1"/>
    </xf>
    <xf numFmtId="0" fontId="23" fillId="6" borderId="0" xfId="0" applyFont="1" applyFill="1" applyAlignment="1">
      <alignment horizontal="left" vertical="center" wrapText="1"/>
    </xf>
    <xf numFmtId="0" fontId="22" fillId="8" borderId="25" xfId="0" applyFont="1" applyFill="1" applyBorder="1" applyAlignment="1">
      <alignment horizontal="center" vertical="center"/>
    </xf>
    <xf numFmtId="0" fontId="22" fillId="8" borderId="22" xfId="0" applyFont="1" applyFill="1" applyBorder="1" applyAlignment="1">
      <alignment horizontal="center" vertical="center"/>
    </xf>
    <xf numFmtId="0" fontId="17" fillId="6" borderId="17" xfId="0" applyFont="1" applyFill="1" applyBorder="1" applyAlignment="1">
      <alignment horizontal="center" vertical="center"/>
    </xf>
    <xf numFmtId="0" fontId="17" fillId="6" borderId="23" xfId="0" applyFont="1" applyFill="1" applyBorder="1" applyAlignment="1">
      <alignment horizontal="center" vertical="center"/>
    </xf>
    <xf numFmtId="0" fontId="17" fillId="6" borderId="9" xfId="0" applyFont="1" applyFill="1" applyBorder="1" applyAlignment="1">
      <alignment horizontal="center" vertical="center"/>
    </xf>
    <xf numFmtId="0" fontId="17" fillId="6" borderId="16" xfId="0" applyFont="1" applyFill="1" applyBorder="1" applyAlignment="1">
      <alignment horizontal="center" vertical="center"/>
    </xf>
    <xf numFmtId="0" fontId="17" fillId="6" borderId="20" xfId="0" applyFont="1" applyFill="1" applyBorder="1" applyAlignment="1">
      <alignment horizontal="center" vertical="center"/>
    </xf>
    <xf numFmtId="0" fontId="17" fillId="0" borderId="23" xfId="0" applyFont="1" applyBorder="1" applyAlignment="1">
      <alignment horizontal="center" vertical="center" wrapText="1"/>
    </xf>
    <xf numFmtId="0" fontId="17" fillId="0" borderId="9" xfId="0" applyFont="1" applyBorder="1" applyAlignment="1">
      <alignment horizontal="center" vertical="center" wrapText="1"/>
    </xf>
    <xf numFmtId="0" fontId="17" fillId="0" borderId="20" xfId="0" applyFont="1" applyBorder="1" applyAlignment="1">
      <alignment horizontal="center" vertical="center" wrapText="1"/>
    </xf>
    <xf numFmtId="0" fontId="14" fillId="6" borderId="23" xfId="0" applyFont="1" applyFill="1" applyBorder="1" applyAlignment="1">
      <alignment horizontal="left" vertical="center"/>
    </xf>
    <xf numFmtId="0" fontId="14" fillId="6" borderId="16" xfId="0" applyFont="1" applyFill="1" applyBorder="1" applyAlignment="1">
      <alignment horizontal="left" vertical="center"/>
    </xf>
    <xf numFmtId="0" fontId="14" fillId="6" borderId="19" xfId="0" applyFont="1" applyFill="1" applyBorder="1" applyAlignment="1">
      <alignment horizontal="center" vertical="center"/>
    </xf>
    <xf numFmtId="0" fontId="14" fillId="6" borderId="21" xfId="0" applyFont="1" applyFill="1" applyBorder="1" applyAlignment="1">
      <alignment horizontal="center" vertical="center"/>
    </xf>
    <xf numFmtId="0" fontId="17" fillId="6" borderId="25" xfId="0" applyFont="1" applyFill="1" applyBorder="1" applyAlignment="1">
      <alignment horizontal="center" vertical="center"/>
    </xf>
    <xf numFmtId="0" fontId="17" fillId="6" borderId="22" xfId="0" applyFont="1" applyFill="1" applyBorder="1" applyAlignment="1">
      <alignment horizontal="center" vertical="center"/>
    </xf>
    <xf numFmtId="0" fontId="14" fillId="6" borderId="9" xfId="0" applyFont="1" applyFill="1" applyBorder="1" applyAlignment="1">
      <alignment horizontal="center" vertical="center"/>
    </xf>
    <xf numFmtId="0" fontId="14" fillId="6" borderId="20" xfId="0" applyFont="1" applyFill="1" applyBorder="1" applyAlignment="1">
      <alignment horizontal="center" vertical="center"/>
    </xf>
    <xf numFmtId="0" fontId="14" fillId="6" borderId="23" xfId="0" applyFont="1" applyFill="1" applyBorder="1" applyAlignment="1">
      <alignment horizontal="left" vertical="top" wrapText="1"/>
    </xf>
    <xf numFmtId="0" fontId="14" fillId="6" borderId="16" xfId="0" applyFont="1" applyFill="1" applyBorder="1" applyAlignment="1">
      <alignment horizontal="left" vertical="top" wrapText="1"/>
    </xf>
    <xf numFmtId="0" fontId="14" fillId="6" borderId="24" xfId="0" applyFont="1" applyFill="1" applyBorder="1" applyAlignment="1">
      <alignment horizontal="left" vertical="top" wrapText="1"/>
    </xf>
    <xf numFmtId="0" fontId="14" fillId="0" borderId="23" xfId="0" applyFont="1" applyBorder="1" applyAlignment="1">
      <alignment horizontal="center" vertical="center" wrapText="1"/>
    </xf>
    <xf numFmtId="0" fontId="14" fillId="0" borderId="9" xfId="0" applyFont="1" applyBorder="1" applyAlignment="1">
      <alignment horizontal="center" vertical="center" wrapText="1"/>
    </xf>
    <xf numFmtId="0" fontId="14" fillId="0" borderId="20" xfId="0" applyFont="1" applyBorder="1" applyAlignment="1">
      <alignment horizontal="center" vertical="center" wrapText="1"/>
    </xf>
    <xf numFmtId="0" fontId="14" fillId="6" borderId="23" xfId="0" applyFont="1" applyFill="1" applyBorder="1" applyAlignment="1" applyProtection="1">
      <alignment vertical="center"/>
      <protection locked="0"/>
    </xf>
    <xf numFmtId="0" fontId="14" fillId="6" borderId="16" xfId="0" applyFont="1" applyFill="1" applyBorder="1" applyAlignment="1" applyProtection="1">
      <alignment vertical="center"/>
      <protection locked="0"/>
    </xf>
    <xf numFmtId="0" fontId="14" fillId="6" borderId="24" xfId="0" applyFont="1" applyFill="1" applyBorder="1" applyAlignment="1" applyProtection="1">
      <alignment vertical="center"/>
      <protection locked="0"/>
    </xf>
    <xf numFmtId="0" fontId="36" fillId="0" borderId="23" xfId="0" applyFont="1" applyBorder="1" applyAlignment="1">
      <alignment vertical="center" wrapText="1"/>
    </xf>
    <xf numFmtId="0" fontId="36" fillId="0" borderId="16" xfId="0" applyFont="1" applyBorder="1" applyAlignment="1">
      <alignment vertical="center" wrapText="1"/>
    </xf>
    <xf numFmtId="0" fontId="36" fillId="0" borderId="24" xfId="0" applyFont="1" applyBorder="1" applyAlignment="1">
      <alignment vertical="center" wrapText="1"/>
    </xf>
    <xf numFmtId="0" fontId="36" fillId="6" borderId="23" xfId="0" applyFont="1" applyFill="1" applyBorder="1" applyAlignment="1">
      <alignment horizontal="left" vertical="center" wrapText="1"/>
    </xf>
    <xf numFmtId="0" fontId="36" fillId="6" borderId="24" xfId="0" applyFont="1" applyFill="1" applyBorder="1" applyAlignment="1">
      <alignment horizontal="left" vertical="center" wrapText="1"/>
    </xf>
    <xf numFmtId="0" fontId="17" fillId="7" borderId="23" xfId="0" applyFont="1" applyFill="1" applyBorder="1" applyAlignment="1">
      <alignment horizontal="center" vertical="center"/>
    </xf>
    <xf numFmtId="0" fontId="17" fillId="7" borderId="16" xfId="0" applyFont="1" applyFill="1" applyBorder="1" applyAlignment="1">
      <alignment horizontal="center" vertical="center"/>
    </xf>
    <xf numFmtId="0" fontId="17" fillId="7" borderId="24" xfId="0" applyFont="1" applyFill="1" applyBorder="1" applyAlignment="1">
      <alignment horizontal="center" vertical="center"/>
    </xf>
    <xf numFmtId="0" fontId="17" fillId="7" borderId="23" xfId="0" applyFont="1" applyFill="1" applyBorder="1" applyAlignment="1" applyProtection="1">
      <alignment horizontal="center" vertical="center"/>
      <protection locked="0"/>
    </xf>
    <xf numFmtId="0" fontId="17" fillId="7" borderId="16" xfId="0" applyFont="1" applyFill="1" applyBorder="1" applyAlignment="1" applyProtection="1">
      <alignment horizontal="center" vertical="center"/>
      <protection locked="0"/>
    </xf>
    <xf numFmtId="0" fontId="17" fillId="7" borderId="24" xfId="0" applyFont="1" applyFill="1" applyBorder="1" applyAlignment="1" applyProtection="1">
      <alignment horizontal="center" vertical="center"/>
      <protection locked="0"/>
    </xf>
    <xf numFmtId="0" fontId="20" fillId="9" borderId="0" xfId="0" applyFont="1" applyFill="1" applyAlignment="1">
      <alignment horizontal="center" vertical="center"/>
    </xf>
    <xf numFmtId="0" fontId="48" fillId="6" borderId="0" xfId="0" applyFont="1" applyFill="1" applyAlignment="1">
      <alignment horizontal="center" vertical="center"/>
    </xf>
    <xf numFmtId="0" fontId="21" fillId="6" borderId="0" xfId="0" applyFont="1" applyFill="1" applyAlignment="1">
      <alignment horizontal="center" vertical="center"/>
    </xf>
    <xf numFmtId="0" fontId="20" fillId="6" borderId="0" xfId="0" applyFont="1" applyFill="1" applyAlignment="1">
      <alignment horizontal="center" vertical="center"/>
    </xf>
    <xf numFmtId="0" fontId="19" fillId="10" borderId="0" xfId="0" applyFont="1" applyFill="1" applyAlignment="1">
      <alignment horizontal="center" vertical="center"/>
    </xf>
    <xf numFmtId="0" fontId="14" fillId="6" borderId="23" xfId="0" applyFont="1" applyFill="1" applyBorder="1" applyAlignment="1" applyProtection="1">
      <alignment vertical="center" wrapText="1"/>
      <protection locked="0"/>
    </xf>
    <xf numFmtId="0" fontId="14" fillId="6" borderId="16" xfId="0" applyFont="1" applyFill="1" applyBorder="1" applyAlignment="1" applyProtection="1">
      <alignment vertical="center" wrapText="1"/>
      <protection locked="0"/>
    </xf>
    <xf numFmtId="0" fontId="14" fillId="6" borderId="24" xfId="0" applyFont="1" applyFill="1" applyBorder="1" applyAlignment="1" applyProtection="1">
      <alignment vertical="center" wrapText="1"/>
      <protection locked="0"/>
    </xf>
    <xf numFmtId="0" fontId="36" fillId="6" borderId="23" xfId="0" applyFont="1" applyFill="1" applyBorder="1" applyAlignment="1">
      <alignment horizontal="left" vertical="top" wrapText="1"/>
    </xf>
    <xf numFmtId="0" fontId="36" fillId="6" borderId="16" xfId="0" applyFont="1" applyFill="1" applyBorder="1" applyAlignment="1">
      <alignment horizontal="left" vertical="top" wrapText="1"/>
    </xf>
    <xf numFmtId="0" fontId="36" fillId="6" borderId="24" xfId="0" applyFont="1" applyFill="1" applyBorder="1" applyAlignment="1">
      <alignment horizontal="left" vertical="top" wrapText="1"/>
    </xf>
    <xf numFmtId="0" fontId="34" fillId="0" borderId="18" xfId="0" applyFont="1" applyBorder="1" applyAlignment="1">
      <alignment horizontal="center" vertical="center"/>
    </xf>
    <xf numFmtId="0" fontId="34" fillId="0" borderId="19" xfId="0" applyFont="1" applyBorder="1" applyAlignment="1">
      <alignment horizontal="center" vertical="center"/>
    </xf>
    <xf numFmtId="0" fontId="36" fillId="6" borderId="16" xfId="0" applyFont="1" applyFill="1" applyBorder="1" applyAlignment="1">
      <alignment horizontal="left" vertical="center" wrapText="1"/>
    </xf>
    <xf numFmtId="0" fontId="36" fillId="0" borderId="23" xfId="0" applyFont="1" applyBorder="1" applyAlignment="1">
      <alignment horizontal="center" vertical="center" wrapText="1"/>
    </xf>
    <xf numFmtId="0" fontId="36" fillId="0" borderId="16" xfId="0" applyFont="1" applyBorder="1" applyAlignment="1">
      <alignment horizontal="center" vertical="center" wrapText="1"/>
    </xf>
    <xf numFmtId="0" fontId="36" fillId="0" borderId="24" xfId="0" applyFont="1" applyBorder="1" applyAlignment="1">
      <alignment horizontal="center" vertical="center" wrapText="1"/>
    </xf>
    <xf numFmtId="0" fontId="50" fillId="7" borderId="23" xfId="0" applyFont="1" applyFill="1" applyBorder="1" applyAlignment="1">
      <alignment horizontal="center" vertical="center"/>
    </xf>
    <xf numFmtId="0" fontId="50" fillId="7" borderId="16" xfId="0" applyFont="1" applyFill="1" applyBorder="1" applyAlignment="1">
      <alignment horizontal="center" vertical="center"/>
    </xf>
    <xf numFmtId="0" fontId="50" fillId="7" borderId="24" xfId="0" applyFont="1" applyFill="1" applyBorder="1" applyAlignment="1">
      <alignment horizontal="center" vertical="center"/>
    </xf>
    <xf numFmtId="0" fontId="34" fillId="7" borderId="23" xfId="0" applyFont="1" applyFill="1" applyBorder="1" applyAlignment="1">
      <alignment horizontal="center" vertical="center"/>
    </xf>
    <xf numFmtId="0" fontId="34" fillId="7" borderId="16" xfId="0" applyFont="1" applyFill="1" applyBorder="1" applyAlignment="1">
      <alignment horizontal="center" vertical="center"/>
    </xf>
    <xf numFmtId="0" fontId="34" fillId="7" borderId="24" xfId="0" applyFont="1" applyFill="1" applyBorder="1" applyAlignment="1">
      <alignment horizontal="center" vertical="center"/>
    </xf>
    <xf numFmtId="0" fontId="53" fillId="6" borderId="23" xfId="8" applyFill="1" applyBorder="1" applyAlignment="1">
      <alignment vertical="center" wrapText="1"/>
    </xf>
    <xf numFmtId="0" fontId="53" fillId="6" borderId="24" xfId="8" applyFill="1" applyBorder="1" applyAlignment="1">
      <alignment vertical="center" wrapText="1"/>
    </xf>
    <xf numFmtId="0" fontId="36" fillId="6" borderId="23" xfId="0" applyFont="1" applyFill="1" applyBorder="1" applyAlignment="1">
      <alignment vertical="center" wrapText="1"/>
    </xf>
    <xf numFmtId="0" fontId="36" fillId="6" borderId="24" xfId="0" applyFont="1" applyFill="1" applyBorder="1" applyAlignment="1">
      <alignment vertical="center" wrapText="1"/>
    </xf>
    <xf numFmtId="0" fontId="14" fillId="6" borderId="16" xfId="0" applyFont="1" applyFill="1" applyBorder="1" applyAlignment="1">
      <alignment vertical="center" wrapText="1"/>
    </xf>
    <xf numFmtId="0" fontId="22" fillId="0" borderId="23" xfId="0" applyFont="1" applyBorder="1" applyAlignment="1">
      <alignment vertical="center" wrapText="1"/>
    </xf>
    <xf numFmtId="0" fontId="22" fillId="0" borderId="16" xfId="0" applyFont="1" applyBorder="1" applyAlignment="1">
      <alignment vertical="center" wrapText="1"/>
    </xf>
    <xf numFmtId="0" fontId="22" fillId="0" borderId="24" xfId="0" applyFont="1" applyBorder="1" applyAlignment="1">
      <alignment vertical="center" wrapText="1"/>
    </xf>
    <xf numFmtId="0" fontId="14" fillId="17" borderId="23" xfId="0" applyFont="1" applyFill="1" applyBorder="1" applyAlignment="1" applyProtection="1">
      <alignment horizontal="center" vertical="center"/>
      <protection locked="0"/>
    </xf>
    <xf numFmtId="0" fontId="14" fillId="17" borderId="16" xfId="0" applyFont="1" applyFill="1" applyBorder="1" applyAlignment="1" applyProtection="1">
      <alignment horizontal="center" vertical="center"/>
      <protection locked="0"/>
    </xf>
    <xf numFmtId="0" fontId="14" fillId="17" borderId="24" xfId="0" applyFont="1" applyFill="1" applyBorder="1" applyAlignment="1" applyProtection="1">
      <alignment horizontal="center" vertical="center"/>
      <protection locked="0"/>
    </xf>
    <xf numFmtId="0" fontId="36" fillId="6" borderId="17" xfId="0" applyFont="1" applyFill="1" applyBorder="1" applyAlignment="1">
      <alignment horizontal="left" vertical="center" wrapText="1"/>
    </xf>
    <xf numFmtId="0" fontId="14" fillId="6" borderId="23" xfId="0" applyFont="1" applyFill="1" applyBorder="1" applyAlignment="1">
      <alignment horizontal="center" vertical="center" wrapText="1"/>
    </xf>
    <xf numFmtId="0" fontId="14" fillId="6" borderId="24"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23" fillId="6" borderId="12" xfId="0" quotePrefix="1" applyFont="1" applyFill="1" applyBorder="1" applyAlignment="1">
      <alignment vertical="center" wrapText="1"/>
    </xf>
    <xf numFmtId="0" fontId="14" fillId="6" borderId="25" xfId="0" applyFont="1" applyFill="1" applyBorder="1" applyAlignment="1">
      <alignment horizontal="right" vertical="center"/>
    </xf>
    <xf numFmtId="0" fontId="14" fillId="6" borderId="22" xfId="0" applyFont="1" applyFill="1" applyBorder="1" applyAlignment="1">
      <alignment horizontal="right" vertical="center"/>
    </xf>
    <xf numFmtId="0" fontId="53" fillId="6" borderId="23" xfId="8" applyFill="1" applyBorder="1" applyAlignment="1">
      <alignment horizontal="center" vertical="center"/>
    </xf>
    <xf numFmtId="0" fontId="53" fillId="6" borderId="16" xfId="8" applyFill="1" applyBorder="1" applyAlignment="1">
      <alignment horizontal="center" vertical="center"/>
    </xf>
    <xf numFmtId="0" fontId="53" fillId="6" borderId="24" xfId="8" applyFill="1" applyBorder="1" applyAlignment="1">
      <alignment horizontal="center" vertical="center"/>
    </xf>
    <xf numFmtId="0" fontId="30" fillId="6" borderId="23" xfId="0" applyFont="1" applyFill="1" applyBorder="1" applyAlignment="1">
      <alignment horizontal="left" vertical="center" wrapText="1"/>
    </xf>
    <xf numFmtId="0" fontId="30" fillId="6" borderId="16" xfId="0" applyFont="1" applyFill="1" applyBorder="1" applyAlignment="1">
      <alignment horizontal="left" vertical="center" wrapText="1"/>
    </xf>
    <xf numFmtId="0" fontId="30" fillId="6" borderId="24" xfId="0" applyFont="1" applyFill="1" applyBorder="1" applyAlignment="1">
      <alignment horizontal="left" vertical="center" wrapText="1"/>
    </xf>
    <xf numFmtId="0" fontId="53" fillId="6" borderId="18" xfId="8" applyFill="1" applyBorder="1" applyAlignment="1">
      <alignment horizontal="left" vertical="center"/>
    </xf>
    <xf numFmtId="0" fontId="53" fillId="6" borderId="9" xfId="8" applyFill="1" applyBorder="1" applyAlignment="1">
      <alignment horizontal="left" vertical="center"/>
    </xf>
    <xf numFmtId="0" fontId="53" fillId="6" borderId="20" xfId="8" applyFill="1" applyBorder="1" applyAlignment="1">
      <alignment horizontal="left" vertical="center"/>
    </xf>
    <xf numFmtId="0" fontId="30" fillId="6" borderId="18" xfId="0" applyFont="1" applyFill="1" applyBorder="1" applyAlignment="1">
      <alignment horizontal="left" vertical="center" wrapText="1"/>
    </xf>
    <xf numFmtId="0" fontId="30" fillId="6" borderId="9" xfId="0" applyFont="1" applyFill="1" applyBorder="1" applyAlignment="1">
      <alignment horizontal="left" vertical="center" wrapText="1"/>
    </xf>
    <xf numFmtId="0" fontId="30" fillId="6" borderId="20" xfId="0" applyFont="1" applyFill="1" applyBorder="1" applyAlignment="1">
      <alignment horizontal="left" vertical="center" wrapText="1"/>
    </xf>
    <xf numFmtId="0" fontId="6" fillId="6" borderId="25" xfId="0" applyFont="1" applyFill="1" applyBorder="1" applyAlignment="1">
      <alignment horizontal="center" vertical="center"/>
    </xf>
    <xf numFmtId="0" fontId="6" fillId="6" borderId="22" xfId="0" applyFont="1" applyFill="1" applyBorder="1" applyAlignment="1">
      <alignment horizontal="center" vertical="center"/>
    </xf>
    <xf numFmtId="0" fontId="6" fillId="0" borderId="23" xfId="0" applyFont="1" applyBorder="1" applyAlignment="1">
      <alignment horizontal="center" vertical="center"/>
    </xf>
    <xf numFmtId="0" fontId="6" fillId="0" borderId="16" xfId="0" applyFont="1" applyBorder="1" applyAlignment="1">
      <alignment horizontal="center" vertical="center"/>
    </xf>
    <xf numFmtId="0" fontId="6" fillId="0" borderId="24" xfId="0" applyFont="1" applyBorder="1" applyAlignment="1">
      <alignment horizontal="center" vertical="center"/>
    </xf>
    <xf numFmtId="0" fontId="6" fillId="6" borderId="23" xfId="0" applyFont="1" applyFill="1" applyBorder="1" applyAlignment="1" applyProtection="1">
      <alignment horizontal="center" vertical="center"/>
      <protection locked="0"/>
    </xf>
    <xf numFmtId="0" fontId="6" fillId="6" borderId="16" xfId="0" applyFont="1" applyFill="1" applyBorder="1" applyAlignment="1" applyProtection="1">
      <alignment horizontal="center" vertical="center"/>
      <protection locked="0"/>
    </xf>
    <xf numFmtId="0" fontId="6" fillId="6" borderId="24" xfId="0" applyFont="1" applyFill="1" applyBorder="1" applyAlignment="1" applyProtection="1">
      <alignment horizontal="center" vertical="center"/>
      <protection locked="0"/>
    </xf>
    <xf numFmtId="0" fontId="0" fillId="0" borderId="23" xfId="0" applyBorder="1" applyAlignment="1">
      <alignment horizontal="center" vertical="center"/>
    </xf>
    <xf numFmtId="0" fontId="0" fillId="0" borderId="24" xfId="0" applyBorder="1" applyAlignment="1">
      <alignment horizontal="center" vertical="center"/>
    </xf>
    <xf numFmtId="0" fontId="6" fillId="8" borderId="10" xfId="0" applyFont="1" applyFill="1" applyBorder="1" applyAlignment="1">
      <alignment horizontal="center" vertical="center" wrapText="1"/>
    </xf>
    <xf numFmtId="0" fontId="6" fillId="8" borderId="21" xfId="0" applyFont="1" applyFill="1" applyBorder="1" applyAlignment="1">
      <alignment horizontal="center" vertical="center" wrapText="1"/>
    </xf>
    <xf numFmtId="0" fontId="6" fillId="8" borderId="16" xfId="0" applyFont="1" applyFill="1" applyBorder="1" applyAlignment="1">
      <alignment horizontal="center" vertical="center" wrapText="1"/>
    </xf>
    <xf numFmtId="0" fontId="6" fillId="8" borderId="24" xfId="0" applyFont="1" applyFill="1" applyBorder="1" applyAlignment="1">
      <alignment horizontal="center" vertical="center" wrapText="1"/>
    </xf>
    <xf numFmtId="0" fontId="6" fillId="8" borderId="9" xfId="0" applyFont="1" applyFill="1" applyBorder="1" applyAlignment="1">
      <alignment horizontal="center" vertical="center" wrapText="1"/>
    </xf>
    <xf numFmtId="0" fontId="6" fillId="8" borderId="20" xfId="0" applyFont="1" applyFill="1" applyBorder="1" applyAlignment="1">
      <alignment horizontal="center" vertical="center" wrapText="1"/>
    </xf>
    <xf numFmtId="0" fontId="23" fillId="6" borderId="0" xfId="0" applyFont="1" applyFill="1" applyAlignment="1">
      <alignment horizontal="left" wrapText="1"/>
    </xf>
    <xf numFmtId="0" fontId="0" fillId="6" borderId="6" xfId="0" applyFill="1" applyBorder="1" applyAlignment="1">
      <alignment horizontal="right"/>
    </xf>
    <xf numFmtId="0" fontId="0" fillId="6" borderId="7" xfId="0" applyFill="1" applyBorder="1" applyAlignment="1">
      <alignment horizontal="right"/>
    </xf>
    <xf numFmtId="0" fontId="0" fillId="6" borderId="57" xfId="0" applyFill="1" applyBorder="1" applyAlignment="1">
      <alignment horizontal="right"/>
    </xf>
    <xf numFmtId="0" fontId="0" fillId="6" borderId="26" xfId="0" applyFill="1" applyBorder="1" applyAlignment="1">
      <alignment horizontal="right"/>
    </xf>
    <xf numFmtId="0" fontId="0" fillId="6" borderId="4" xfId="0" applyFill="1" applyBorder="1" applyAlignment="1">
      <alignment horizontal="right"/>
    </xf>
    <xf numFmtId="0" fontId="0" fillId="6" borderId="0" xfId="0" applyFill="1" applyAlignment="1">
      <alignment horizontal="right"/>
    </xf>
    <xf numFmtId="0" fontId="17" fillId="8" borderId="4" xfId="0" applyFont="1" applyFill="1" applyBorder="1" applyAlignment="1">
      <alignment horizontal="center"/>
    </xf>
    <xf numFmtId="0" fontId="17" fillId="8" borderId="0" xfId="0" applyFont="1" applyFill="1" applyAlignment="1">
      <alignment horizontal="center"/>
    </xf>
    <xf numFmtId="0" fontId="17" fillId="8" borderId="5" xfId="0" applyFont="1" applyFill="1" applyBorder="1" applyAlignment="1">
      <alignment horizontal="center"/>
    </xf>
    <xf numFmtId="0" fontId="6" fillId="8" borderId="0" xfId="0" applyFont="1" applyFill="1" applyAlignment="1">
      <alignment horizontal="center" vertical="center" wrapText="1"/>
    </xf>
    <xf numFmtId="0" fontId="6" fillId="8" borderId="18" xfId="0" applyFont="1" applyFill="1" applyBorder="1" applyAlignment="1">
      <alignment horizontal="center"/>
    </xf>
    <xf numFmtId="0" fontId="6" fillId="8" borderId="11" xfId="0" applyFont="1" applyFill="1" applyBorder="1" applyAlignment="1">
      <alignment horizontal="center"/>
    </xf>
    <xf numFmtId="0" fontId="6" fillId="8" borderId="19" xfId="0" applyFont="1" applyFill="1" applyBorder="1" applyAlignment="1">
      <alignment horizontal="center"/>
    </xf>
    <xf numFmtId="0" fontId="17" fillId="8" borderId="25" xfId="0" applyFont="1" applyFill="1" applyBorder="1" applyAlignment="1">
      <alignment horizontal="center"/>
    </xf>
    <xf numFmtId="0" fontId="17" fillId="8" borderId="26" xfId="0" applyFont="1" applyFill="1" applyBorder="1" applyAlignment="1">
      <alignment horizontal="center"/>
    </xf>
    <xf numFmtId="0" fontId="17" fillId="8" borderId="22" xfId="0" applyFont="1" applyFill="1" applyBorder="1" applyAlignment="1">
      <alignment horizontal="center"/>
    </xf>
    <xf numFmtId="0" fontId="6" fillId="8" borderId="30" xfId="0" applyFont="1" applyFill="1" applyBorder="1" applyAlignment="1">
      <alignment horizontal="center" vertical="center" wrapText="1"/>
    </xf>
    <xf numFmtId="0" fontId="6" fillId="8" borderId="31" xfId="0" applyFont="1" applyFill="1" applyBorder="1" applyAlignment="1">
      <alignment horizontal="center" vertical="center" wrapText="1"/>
    </xf>
    <xf numFmtId="0" fontId="0" fillId="6" borderId="7" xfId="0" applyFill="1" applyBorder="1" applyAlignment="1">
      <alignment horizontal="right" wrapText="1"/>
    </xf>
    <xf numFmtId="0" fontId="17" fillId="8" borderId="6" xfId="0" applyFont="1" applyFill="1" applyBorder="1" applyAlignment="1">
      <alignment horizontal="center"/>
    </xf>
    <xf numFmtId="0" fontId="17" fillId="8" borderId="7" xfId="0" applyFont="1" applyFill="1" applyBorder="1" applyAlignment="1">
      <alignment horizontal="center"/>
    </xf>
    <xf numFmtId="0" fontId="17" fillId="8" borderId="8" xfId="0" applyFont="1" applyFill="1" applyBorder="1" applyAlignment="1">
      <alignment horizontal="center"/>
    </xf>
    <xf numFmtId="0" fontId="0" fillId="8" borderId="14" xfId="0" applyFill="1" applyBorder="1" applyAlignment="1">
      <alignment horizontal="center"/>
    </xf>
    <xf numFmtId="0" fontId="0" fillId="8" borderId="12" xfId="0" applyFill="1" applyBorder="1" applyAlignment="1">
      <alignment horizontal="center"/>
    </xf>
    <xf numFmtId="0" fontId="0" fillId="8" borderId="20" xfId="0" applyFill="1" applyBorder="1" applyAlignment="1">
      <alignment horizontal="center"/>
    </xf>
    <xf numFmtId="0" fontId="0" fillId="8" borderId="21" xfId="0" applyFill="1" applyBorder="1" applyAlignment="1">
      <alignment horizontal="center"/>
    </xf>
    <xf numFmtId="0" fontId="0" fillId="6" borderId="18" xfId="0" applyFill="1" applyBorder="1" applyAlignment="1">
      <alignment horizontal="right"/>
    </xf>
    <xf numFmtId="0" fontId="0" fillId="6" borderId="11" xfId="0" applyFill="1" applyBorder="1" applyAlignment="1">
      <alignment horizontal="right"/>
    </xf>
    <xf numFmtId="0" fontId="0" fillId="6" borderId="25" xfId="0" applyFill="1" applyBorder="1" applyAlignment="1">
      <alignment horizontal="right" wrapText="1"/>
    </xf>
    <xf numFmtId="0" fontId="0" fillId="6" borderId="26" xfId="0" applyFill="1" applyBorder="1" applyAlignment="1">
      <alignment horizontal="right" wrapText="1"/>
    </xf>
    <xf numFmtId="0" fontId="0" fillId="6" borderId="40" xfId="0" applyFill="1" applyBorder="1" applyAlignment="1">
      <alignment horizontal="right" wrapText="1"/>
    </xf>
    <xf numFmtId="0" fontId="0" fillId="8" borderId="15" xfId="0" applyFill="1" applyBorder="1" applyAlignment="1">
      <alignment horizontal="center"/>
    </xf>
    <xf numFmtId="0" fontId="6" fillId="6" borderId="6" xfId="0" applyFont="1" applyFill="1" applyBorder="1" applyAlignment="1">
      <alignment horizontal="right" wrapText="1"/>
    </xf>
    <xf numFmtId="0" fontId="6" fillId="6" borderId="7" xfId="0" applyFont="1" applyFill="1" applyBorder="1" applyAlignment="1">
      <alignment horizontal="right" wrapText="1"/>
    </xf>
    <xf numFmtId="0" fontId="6" fillId="6" borderId="6" xfId="0" applyFont="1" applyFill="1" applyBorder="1" applyAlignment="1">
      <alignment horizontal="right"/>
    </xf>
    <xf numFmtId="0" fontId="6" fillId="6" borderId="7" xfId="0" applyFont="1" applyFill="1" applyBorder="1" applyAlignment="1">
      <alignment horizontal="right"/>
    </xf>
    <xf numFmtId="0" fontId="25" fillId="6" borderId="0" xfId="0" applyFont="1" applyFill="1" applyAlignment="1">
      <alignment horizontal="left" wrapText="1"/>
    </xf>
    <xf numFmtId="0" fontId="0" fillId="2" borderId="4" xfId="0" applyFill="1" applyBorder="1" applyAlignment="1">
      <alignment horizontal="right"/>
    </xf>
    <xf numFmtId="0" fontId="0" fillId="2" borderId="0" xfId="0" applyFill="1" applyAlignment="1">
      <alignment horizontal="right"/>
    </xf>
    <xf numFmtId="0" fontId="0" fillId="6" borderId="14" xfId="0" applyFill="1" applyBorder="1" applyAlignment="1">
      <alignment horizontal="right"/>
    </xf>
    <xf numFmtId="0" fontId="0" fillId="6" borderId="12" xfId="0" applyFill="1" applyBorder="1" applyAlignment="1">
      <alignment horizontal="right"/>
    </xf>
    <xf numFmtId="0" fontId="17" fillId="8" borderId="1" xfId="0" applyFont="1" applyFill="1" applyBorder="1" applyAlignment="1">
      <alignment horizontal="center"/>
    </xf>
    <xf numFmtId="0" fontId="17" fillId="8" borderId="2" xfId="0" applyFont="1" applyFill="1" applyBorder="1" applyAlignment="1">
      <alignment horizontal="center"/>
    </xf>
    <xf numFmtId="0" fontId="17" fillId="8" borderId="3" xfId="0" applyFont="1" applyFill="1" applyBorder="1" applyAlignment="1">
      <alignment horizontal="center"/>
    </xf>
    <xf numFmtId="0" fontId="6" fillId="6" borderId="4" xfId="0" applyFont="1" applyFill="1" applyBorder="1" applyAlignment="1">
      <alignment horizontal="right"/>
    </xf>
    <xf numFmtId="0" fontId="6" fillId="6" borderId="0" xfId="0" applyFont="1" applyFill="1" applyAlignment="1">
      <alignment horizontal="right"/>
    </xf>
    <xf numFmtId="0" fontId="6" fillId="6" borderId="0" xfId="0" applyFont="1" applyFill="1" applyAlignment="1">
      <alignment horizontal="center"/>
    </xf>
    <xf numFmtId="0" fontId="0" fillId="8" borderId="17" xfId="0" applyFill="1" applyBorder="1" applyAlignment="1">
      <alignment horizontal="center" wrapText="1"/>
    </xf>
    <xf numFmtId="0" fontId="0" fillId="6" borderId="0" xfId="0" applyFill="1" applyBorder="1" applyAlignment="1">
      <alignment horizontal="center" vertical="center" wrapText="1"/>
    </xf>
    <xf numFmtId="0" fontId="0" fillId="6" borderId="62" xfId="0" applyFill="1" applyBorder="1" applyAlignment="1">
      <alignment horizontal="center"/>
    </xf>
    <xf numFmtId="0" fontId="0" fillId="6" borderId="42" xfId="0" applyFill="1" applyBorder="1" applyAlignment="1">
      <alignment horizontal="center"/>
    </xf>
    <xf numFmtId="0" fontId="43" fillId="6" borderId="33" xfId="0" applyFont="1" applyFill="1" applyBorder="1" applyAlignment="1">
      <alignment horizontal="center" vertical="center" wrapText="1"/>
    </xf>
    <xf numFmtId="0" fontId="43" fillId="6" borderId="29" xfId="0" applyFont="1" applyFill="1" applyBorder="1" applyAlignment="1">
      <alignment horizontal="center" vertical="center" wrapText="1"/>
    </xf>
    <xf numFmtId="0" fontId="6" fillId="8" borderId="60" xfId="0" applyFont="1" applyFill="1" applyBorder="1" applyAlignment="1">
      <alignment horizontal="center"/>
    </xf>
    <xf numFmtId="0" fontId="6" fillId="8" borderId="50" xfId="0" applyFont="1" applyFill="1" applyBorder="1" applyAlignment="1">
      <alignment horizontal="center"/>
    </xf>
    <xf numFmtId="0" fontId="6" fillId="8" borderId="61" xfId="0" applyFont="1" applyFill="1" applyBorder="1" applyAlignment="1">
      <alignment horizontal="center"/>
    </xf>
    <xf numFmtId="0" fontId="0" fillId="6" borderId="58" xfId="0" applyFill="1" applyBorder="1" applyAlignment="1">
      <alignment horizontal="right"/>
    </xf>
    <xf numFmtId="0" fontId="0" fillId="6" borderId="17" xfId="0" applyFill="1" applyBorder="1" applyAlignment="1">
      <alignment horizontal="right"/>
    </xf>
    <xf numFmtId="0" fontId="0" fillId="6" borderId="62" xfId="0" applyFill="1" applyBorder="1" applyAlignment="1">
      <alignment horizontal="right"/>
    </xf>
    <xf numFmtId="0" fontId="0" fillId="6" borderId="42" xfId="0" applyFill="1" applyBorder="1" applyAlignment="1">
      <alignment horizontal="right"/>
    </xf>
    <xf numFmtId="0" fontId="17" fillId="6" borderId="0" xfId="0" applyFont="1" applyFill="1" applyAlignment="1">
      <alignment horizontal="right" wrapText="1"/>
    </xf>
    <xf numFmtId="0" fontId="6" fillId="6" borderId="0" xfId="0" applyFont="1" applyFill="1" applyAlignment="1">
      <alignment horizontal="right" wrapText="1"/>
    </xf>
    <xf numFmtId="0" fontId="6" fillId="8" borderId="17" xfId="0" applyFont="1" applyFill="1" applyBorder="1" applyAlignment="1">
      <alignment horizontal="center"/>
    </xf>
    <xf numFmtId="0" fontId="17" fillId="6" borderId="1" xfId="0" applyFont="1" applyFill="1" applyBorder="1" applyAlignment="1">
      <alignment horizontal="center" vertical="center" wrapText="1"/>
    </xf>
    <xf numFmtId="0" fontId="17" fillId="6" borderId="3" xfId="0" applyFont="1" applyFill="1" applyBorder="1" applyAlignment="1">
      <alignment horizontal="center" vertical="center" wrapText="1"/>
    </xf>
    <xf numFmtId="0" fontId="17" fillId="6" borderId="6" xfId="0" applyFont="1" applyFill="1" applyBorder="1" applyAlignment="1">
      <alignment horizontal="center" vertical="center" wrapText="1"/>
    </xf>
    <xf numFmtId="0" fontId="17" fillId="6" borderId="8" xfId="0" applyFont="1" applyFill="1" applyBorder="1" applyAlignment="1">
      <alignment horizontal="center" vertical="center" wrapText="1"/>
    </xf>
    <xf numFmtId="0" fontId="38" fillId="6" borderId="48" xfId="0" applyFont="1" applyFill="1" applyBorder="1" applyAlignment="1">
      <alignment horizontal="center"/>
    </xf>
    <xf numFmtId="0" fontId="38" fillId="6" borderId="3" xfId="0" applyFont="1" applyFill="1" applyBorder="1" applyAlignment="1">
      <alignment horizontal="center"/>
    </xf>
    <xf numFmtId="0" fontId="38" fillId="6" borderId="25" xfId="0" applyFont="1" applyFill="1" applyBorder="1" applyAlignment="1" applyProtection="1">
      <alignment horizontal="center"/>
      <protection locked="0"/>
    </xf>
    <xf numFmtId="0" fontId="38" fillId="6" borderId="26" xfId="0" applyFont="1" applyFill="1" applyBorder="1" applyAlignment="1" applyProtection="1">
      <alignment horizontal="center"/>
      <protection locked="0"/>
    </xf>
    <xf numFmtId="0" fontId="38" fillId="6" borderId="41" xfId="0" applyFont="1" applyFill="1" applyBorder="1" applyAlignment="1" applyProtection="1">
      <alignment horizontal="center"/>
      <protection locked="0"/>
    </xf>
    <xf numFmtId="0" fontId="38" fillId="6" borderId="45" xfId="0" applyFont="1" applyFill="1" applyBorder="1" applyAlignment="1" applyProtection="1">
      <alignment horizontal="center"/>
      <protection locked="0"/>
    </xf>
    <xf numFmtId="0" fontId="38" fillId="6" borderId="33" xfId="0" applyFont="1" applyFill="1" applyBorder="1" applyAlignment="1">
      <alignment horizontal="center"/>
    </xf>
    <xf numFmtId="0" fontId="38" fillId="6" borderId="28" xfId="0" applyFont="1" applyFill="1" applyBorder="1" applyAlignment="1">
      <alignment horizontal="center"/>
    </xf>
    <xf numFmtId="0" fontId="17" fillId="6" borderId="27" xfId="0" applyFont="1" applyFill="1" applyBorder="1" applyAlignment="1">
      <alignment horizontal="center" vertical="center" wrapText="1"/>
    </xf>
    <xf numFmtId="0" fontId="17" fillId="6" borderId="28" xfId="0" applyFont="1" applyFill="1" applyBorder="1" applyAlignment="1">
      <alignment horizontal="center" vertical="center" wrapText="1"/>
    </xf>
    <xf numFmtId="0" fontId="17" fillId="6" borderId="29" xfId="0" applyFont="1" applyFill="1" applyBorder="1" applyAlignment="1">
      <alignment horizontal="center" vertical="center" wrapText="1"/>
    </xf>
    <xf numFmtId="0" fontId="39" fillId="6" borderId="9" xfId="0" applyFont="1" applyFill="1" applyBorder="1" applyAlignment="1">
      <alignment horizontal="center" vertical="center" wrapText="1"/>
    </xf>
    <xf numFmtId="0" fontId="39" fillId="6" borderId="0" xfId="0" applyFont="1" applyFill="1" applyAlignment="1">
      <alignment horizontal="center" vertical="center" wrapText="1"/>
    </xf>
    <xf numFmtId="0" fontId="38" fillId="6" borderId="40" xfId="0" applyFont="1" applyFill="1" applyBorder="1" applyAlignment="1">
      <alignment horizontal="center" vertical="center" wrapText="1"/>
    </xf>
    <xf numFmtId="0" fontId="38" fillId="6" borderId="7" xfId="0" applyFont="1" applyFill="1" applyBorder="1" applyAlignment="1">
      <alignment horizontal="center" vertical="center" wrapText="1"/>
    </xf>
    <xf numFmtId="0" fontId="38" fillId="6" borderId="51" xfId="0" applyFont="1" applyFill="1" applyBorder="1" applyAlignment="1" applyProtection="1">
      <alignment horizontal="center"/>
      <protection locked="0"/>
    </xf>
    <xf numFmtId="0" fontId="38" fillId="6" borderId="52" xfId="0" applyFont="1" applyFill="1" applyBorder="1" applyAlignment="1" applyProtection="1">
      <alignment horizontal="center"/>
      <protection locked="0"/>
    </xf>
    <xf numFmtId="0" fontId="6" fillId="6" borderId="1" xfId="0" applyFont="1" applyFill="1" applyBorder="1" applyAlignment="1"/>
    <xf numFmtId="0" fontId="6" fillId="6" borderId="2" xfId="0" applyFont="1" applyFill="1" applyBorder="1" applyAlignment="1"/>
    <xf numFmtId="0" fontId="0" fillId="6" borderId="4" xfId="0" applyFill="1" applyBorder="1" applyAlignment="1">
      <alignment wrapText="1"/>
    </xf>
    <xf numFmtId="0" fontId="0" fillId="6" borderId="0" xfId="0" applyFill="1" applyAlignment="1">
      <alignment wrapText="1"/>
    </xf>
    <xf numFmtId="0" fontId="0" fillId="6" borderId="4" xfId="0" applyFill="1" applyBorder="1" applyAlignment="1"/>
    <xf numFmtId="0" fontId="0" fillId="6" borderId="0" xfId="0" applyFill="1" applyAlignment="1"/>
    <xf numFmtId="0" fontId="46" fillId="6" borderId="9" xfId="0" applyFont="1" applyFill="1" applyBorder="1" applyAlignment="1">
      <alignment horizontal="center" vertical="center" wrapText="1"/>
    </xf>
    <xf numFmtId="0" fontId="46" fillId="6" borderId="0" xfId="0" applyFont="1" applyFill="1" applyAlignment="1">
      <alignment horizontal="center" vertical="center" wrapText="1"/>
    </xf>
    <xf numFmtId="0" fontId="38" fillId="6" borderId="38" xfId="0" applyFont="1" applyFill="1" applyBorder="1" applyAlignment="1">
      <alignment horizontal="center" vertical="center" wrapText="1"/>
    </xf>
    <xf numFmtId="0" fontId="38" fillId="6" borderId="9" xfId="0" applyFont="1" applyFill="1" applyBorder="1" applyAlignment="1">
      <alignment horizontal="center" vertical="center" wrapText="1"/>
    </xf>
    <xf numFmtId="0" fontId="38" fillId="6" borderId="10" xfId="0" applyFont="1" applyFill="1" applyBorder="1" applyAlignment="1">
      <alignment horizontal="center" vertical="center" wrapText="1"/>
    </xf>
    <xf numFmtId="0" fontId="46" fillId="6" borderId="10" xfId="0" applyFont="1" applyFill="1" applyBorder="1" applyAlignment="1">
      <alignment horizontal="center" vertical="center" wrapText="1"/>
    </xf>
    <xf numFmtId="0" fontId="38" fillId="6" borderId="5" xfId="0" applyFont="1" applyFill="1" applyBorder="1" applyAlignment="1">
      <alignment horizontal="center" vertical="center" wrapText="1"/>
    </xf>
    <xf numFmtId="0" fontId="38" fillId="6" borderId="8" xfId="0" applyFont="1" applyFill="1" applyBorder="1" applyAlignment="1">
      <alignment horizontal="center" vertical="center" wrapText="1"/>
    </xf>
    <xf numFmtId="0" fontId="38" fillId="6" borderId="54" xfId="0" applyFont="1" applyFill="1" applyBorder="1" applyAlignment="1" applyProtection="1">
      <alignment horizontal="center"/>
      <protection locked="0"/>
    </xf>
    <xf numFmtId="0" fontId="38" fillId="6" borderId="25" xfId="0" applyFont="1" applyFill="1" applyBorder="1" applyAlignment="1">
      <alignment horizontal="center"/>
    </xf>
    <xf numFmtId="0" fontId="38" fillId="6" borderId="26" xfId="0" applyFont="1" applyFill="1" applyBorder="1" applyAlignment="1">
      <alignment horizontal="center"/>
    </xf>
    <xf numFmtId="0" fontId="38" fillId="6" borderId="22" xfId="0" applyFont="1" applyFill="1" applyBorder="1" applyAlignment="1" applyProtection="1">
      <alignment horizontal="center"/>
      <protection locked="0"/>
    </xf>
    <xf numFmtId="0" fontId="39" fillId="6" borderId="18" xfId="0" applyFont="1" applyFill="1" applyBorder="1" applyAlignment="1">
      <alignment horizontal="center" vertical="center" wrapText="1"/>
    </xf>
    <xf numFmtId="0" fontId="39" fillId="6" borderId="19" xfId="0" applyFont="1" applyFill="1" applyBorder="1" applyAlignment="1">
      <alignment horizontal="center" vertical="center" wrapText="1"/>
    </xf>
    <xf numFmtId="0" fontId="38" fillId="6" borderId="46" xfId="0" applyFont="1" applyFill="1" applyBorder="1" applyAlignment="1" applyProtection="1">
      <alignment horizontal="center"/>
      <protection locked="0"/>
    </xf>
    <xf numFmtId="0" fontId="39" fillId="6" borderId="48" xfId="0" applyFont="1" applyFill="1" applyBorder="1" applyAlignment="1">
      <alignment horizontal="center" vertical="center" wrapText="1"/>
    </xf>
    <xf numFmtId="0" fontId="39" fillId="6" borderId="49" xfId="0" applyFont="1" applyFill="1" applyBorder="1" applyAlignment="1">
      <alignment horizontal="center" vertical="center" wrapText="1"/>
    </xf>
    <xf numFmtId="0" fontId="38" fillId="6" borderId="34" xfId="0" applyFont="1" applyFill="1" applyBorder="1" applyAlignment="1">
      <alignment horizontal="center"/>
    </xf>
    <xf numFmtId="0" fontId="0" fillId="6" borderId="9" xfId="0" applyFill="1" applyBorder="1" applyAlignment="1" applyProtection="1">
      <alignment horizontal="center" wrapText="1"/>
      <protection locked="0"/>
    </xf>
    <xf numFmtId="0" fontId="0" fillId="6" borderId="0" xfId="0" applyFill="1" applyAlignment="1" applyProtection="1">
      <alignment horizontal="center" wrapText="1"/>
      <protection locked="0"/>
    </xf>
    <xf numFmtId="0" fontId="0" fillId="6" borderId="10" xfId="0" applyFill="1" applyBorder="1" applyAlignment="1" applyProtection="1">
      <alignment horizontal="center" wrapText="1"/>
      <protection locked="0"/>
    </xf>
    <xf numFmtId="0" fontId="38" fillId="6" borderId="51" xfId="0" applyFont="1" applyFill="1" applyBorder="1" applyAlignment="1">
      <alignment horizontal="center"/>
    </xf>
    <xf numFmtId="0" fontId="38" fillId="6" borderId="52" xfId="0" applyFont="1" applyFill="1" applyBorder="1" applyAlignment="1">
      <alignment horizontal="center"/>
    </xf>
    <xf numFmtId="0" fontId="38" fillId="6" borderId="53" xfId="0" applyFont="1" applyFill="1" applyBorder="1" applyAlignment="1">
      <alignment horizontal="center"/>
    </xf>
    <xf numFmtId="0" fontId="17" fillId="6" borderId="27" xfId="0" applyFont="1" applyFill="1" applyBorder="1" applyAlignment="1">
      <alignment horizontal="center"/>
    </xf>
    <xf numFmtId="0" fontId="17" fillId="6" borderId="28" xfId="0" applyFont="1" applyFill="1" applyBorder="1" applyAlignment="1">
      <alignment horizontal="center"/>
    </xf>
    <xf numFmtId="0" fontId="17" fillId="6" borderId="29" xfId="0" applyFont="1" applyFill="1" applyBorder="1" applyAlignment="1">
      <alignment horizontal="center"/>
    </xf>
    <xf numFmtId="0" fontId="37" fillId="6" borderId="18" xfId="0" applyFont="1" applyFill="1" applyBorder="1" applyAlignment="1">
      <alignment horizontal="center" vertical="center"/>
    </xf>
    <xf numFmtId="0" fontId="37" fillId="6" borderId="11" xfId="0" applyFont="1" applyFill="1" applyBorder="1" applyAlignment="1">
      <alignment horizontal="center" vertical="center"/>
    </xf>
    <xf numFmtId="0" fontId="37" fillId="6" borderId="19" xfId="0" applyFont="1" applyFill="1" applyBorder="1" applyAlignment="1">
      <alignment horizontal="center" vertical="center"/>
    </xf>
    <xf numFmtId="0" fontId="37" fillId="6" borderId="9" xfId="0" applyFont="1" applyFill="1" applyBorder="1" applyAlignment="1">
      <alignment horizontal="center" vertical="center"/>
    </xf>
    <xf numFmtId="0" fontId="37" fillId="6" borderId="0" xfId="0" applyFont="1" applyFill="1" applyAlignment="1">
      <alignment horizontal="center" vertical="center"/>
    </xf>
    <xf numFmtId="0" fontId="37" fillId="6" borderId="10" xfId="0" applyFont="1" applyFill="1" applyBorder="1" applyAlignment="1">
      <alignment horizontal="center" vertical="center"/>
    </xf>
    <xf numFmtId="0" fontId="37" fillId="6" borderId="20" xfId="0" applyFont="1" applyFill="1" applyBorder="1" applyAlignment="1">
      <alignment horizontal="center" vertical="center"/>
    </xf>
    <xf numFmtId="0" fontId="37" fillId="6" borderId="12" xfId="0" applyFont="1" applyFill="1" applyBorder="1" applyAlignment="1">
      <alignment horizontal="center" vertical="center"/>
    </xf>
    <xf numFmtId="0" fontId="37" fillId="6" borderId="21" xfId="0" applyFont="1" applyFill="1" applyBorder="1" applyAlignment="1">
      <alignment horizontal="center" vertical="center"/>
    </xf>
    <xf numFmtId="0" fontId="39" fillId="6" borderId="1" xfId="0" applyFont="1" applyFill="1" applyBorder="1" applyAlignment="1">
      <alignment horizontal="center" vertical="center" wrapText="1"/>
    </xf>
    <xf numFmtId="0" fontId="39" fillId="6" borderId="2" xfId="0" applyFont="1" applyFill="1" applyBorder="1" applyAlignment="1">
      <alignment horizontal="center" vertical="center" wrapText="1"/>
    </xf>
    <xf numFmtId="0" fontId="39" fillId="6" borderId="4" xfId="0" applyFont="1" applyFill="1" applyBorder="1" applyAlignment="1">
      <alignment horizontal="center" vertical="center" wrapText="1"/>
    </xf>
    <xf numFmtId="0" fontId="39" fillId="6" borderId="6" xfId="0" applyFont="1" applyFill="1" applyBorder="1" applyAlignment="1">
      <alignment horizontal="center" vertical="center" wrapText="1"/>
    </xf>
    <xf numFmtId="0" fontId="39" fillId="6" borderId="7" xfId="0" applyFont="1" applyFill="1" applyBorder="1" applyAlignment="1">
      <alignment horizontal="center" vertical="center" wrapText="1"/>
    </xf>
    <xf numFmtId="0" fontId="10" fillId="6" borderId="18" xfId="0" applyFont="1" applyFill="1" applyBorder="1" applyAlignment="1" applyProtection="1">
      <alignment horizontal="center" vertical="center" wrapText="1"/>
      <protection locked="0"/>
    </xf>
    <xf numFmtId="0" fontId="10" fillId="6" borderId="11" xfId="0" applyFont="1" applyFill="1" applyBorder="1" applyAlignment="1" applyProtection="1">
      <alignment horizontal="center" vertical="center" wrapText="1"/>
      <protection locked="0"/>
    </xf>
    <xf numFmtId="0" fontId="10" fillId="6" borderId="19" xfId="0" applyFont="1" applyFill="1" applyBorder="1" applyAlignment="1" applyProtection="1">
      <alignment horizontal="center" vertical="center" wrapText="1"/>
      <protection locked="0"/>
    </xf>
    <xf numFmtId="0" fontId="10" fillId="6" borderId="9" xfId="0" applyFont="1" applyFill="1" applyBorder="1" applyAlignment="1" applyProtection="1">
      <alignment horizontal="center" vertical="center" wrapText="1"/>
      <protection locked="0"/>
    </xf>
    <xf numFmtId="0" fontId="10" fillId="6" borderId="0" xfId="0" applyFont="1" applyFill="1" applyAlignment="1" applyProtection="1">
      <alignment horizontal="center" vertical="center" wrapText="1"/>
      <protection locked="0"/>
    </xf>
    <xf numFmtId="0" fontId="10" fillId="6" borderId="10" xfId="0" applyFont="1" applyFill="1" applyBorder="1" applyAlignment="1" applyProtection="1">
      <alignment horizontal="center" vertical="center" wrapText="1"/>
      <protection locked="0"/>
    </xf>
    <xf numFmtId="0" fontId="13" fillId="6" borderId="18" xfId="0" applyFont="1" applyFill="1" applyBorder="1" applyAlignment="1" applyProtection="1">
      <alignment horizontal="left" vertical="top" wrapText="1"/>
      <protection locked="0"/>
    </xf>
    <xf numFmtId="0" fontId="13" fillId="6" borderId="11" xfId="0" applyFont="1" applyFill="1" applyBorder="1" applyAlignment="1" applyProtection="1">
      <alignment horizontal="left" vertical="top" wrapText="1"/>
      <protection locked="0"/>
    </xf>
    <xf numFmtId="0" fontId="13" fillId="6" borderId="19" xfId="0" applyFont="1" applyFill="1" applyBorder="1" applyAlignment="1" applyProtection="1">
      <alignment horizontal="left" vertical="top" wrapText="1"/>
      <protection locked="0"/>
    </xf>
    <xf numFmtId="0" fontId="13" fillId="6" borderId="9" xfId="0" applyFont="1" applyFill="1" applyBorder="1" applyAlignment="1" applyProtection="1">
      <alignment horizontal="left" vertical="top" wrapText="1"/>
      <protection locked="0"/>
    </xf>
    <xf numFmtId="0" fontId="13" fillId="6" borderId="0" xfId="0" applyFont="1" applyFill="1" applyAlignment="1" applyProtection="1">
      <alignment horizontal="left" vertical="top" wrapText="1"/>
      <protection locked="0"/>
    </xf>
    <xf numFmtId="0" fontId="13" fillId="6" borderId="10" xfId="0" applyFont="1" applyFill="1" applyBorder="1" applyAlignment="1" applyProtection="1">
      <alignment horizontal="left" vertical="top" wrapText="1"/>
      <protection locked="0"/>
    </xf>
    <xf numFmtId="0" fontId="15" fillId="6" borderId="9" xfId="0" applyFont="1" applyFill="1" applyBorder="1" applyAlignment="1" applyProtection="1">
      <alignment horizontal="center" vertical="center" wrapText="1"/>
      <protection locked="0"/>
    </xf>
    <xf numFmtId="0" fontId="15" fillId="6" borderId="0" xfId="0" applyFont="1" applyFill="1" applyAlignment="1" applyProtection="1">
      <alignment horizontal="center" vertical="center" wrapText="1"/>
      <protection locked="0"/>
    </xf>
    <xf numFmtId="0" fontId="15" fillId="6" borderId="10" xfId="0" applyFont="1" applyFill="1" applyBorder="1" applyAlignment="1" applyProtection="1">
      <alignment horizontal="center" vertical="center" wrapText="1"/>
      <protection locked="0"/>
    </xf>
    <xf numFmtId="0" fontId="12" fillId="6" borderId="1" xfId="0" applyFont="1" applyFill="1" applyBorder="1" applyAlignment="1">
      <alignment horizontal="center"/>
    </xf>
    <xf numFmtId="0" fontId="12" fillId="6" borderId="2" xfId="0" applyFont="1" applyFill="1" applyBorder="1" applyAlignment="1">
      <alignment horizontal="center"/>
    </xf>
    <xf numFmtId="0" fontId="11" fillId="6" borderId="4" xfId="0" applyFont="1" applyFill="1" applyBorder="1" applyAlignment="1">
      <alignment horizontal="center"/>
    </xf>
    <xf numFmtId="0" fontId="11" fillId="6" borderId="0" xfId="0" applyFont="1" applyFill="1" applyAlignment="1">
      <alignment horizontal="center"/>
    </xf>
    <xf numFmtId="0" fontId="16" fillId="6" borderId="4" xfId="0" applyFont="1" applyFill="1" applyBorder="1" applyAlignment="1">
      <alignment horizontal="center"/>
    </xf>
    <xf numFmtId="0" fontId="16" fillId="6" borderId="0" xfId="0" applyFont="1" applyFill="1" applyAlignment="1">
      <alignment horizontal="center"/>
    </xf>
    <xf numFmtId="0" fontId="38" fillId="6" borderId="9" xfId="0" applyFont="1" applyFill="1" applyBorder="1" applyAlignment="1">
      <alignment horizontal="center"/>
    </xf>
    <xf numFmtId="0" fontId="38" fillId="6" borderId="10" xfId="0" applyFont="1" applyFill="1" applyBorder="1" applyAlignment="1">
      <alignment horizontal="center"/>
    </xf>
    <xf numFmtId="0" fontId="46" fillId="6" borderId="18" xfId="0" applyFont="1" applyFill="1" applyBorder="1" applyAlignment="1">
      <alignment horizontal="center" vertical="center" wrapText="1"/>
    </xf>
    <xf numFmtId="0" fontId="46" fillId="6" borderId="16" xfId="0" applyFont="1" applyFill="1" applyBorder="1" applyAlignment="1">
      <alignment horizontal="center" vertical="center" wrapText="1"/>
    </xf>
    <xf numFmtId="0" fontId="38" fillId="6" borderId="9" xfId="0" applyFont="1" applyFill="1" applyBorder="1" applyAlignment="1" applyProtection="1">
      <alignment horizontal="center"/>
      <protection locked="0"/>
    </xf>
    <xf numFmtId="0" fontId="38" fillId="6" borderId="10" xfId="0" applyFont="1" applyFill="1" applyBorder="1" applyAlignment="1" applyProtection="1">
      <alignment horizontal="center"/>
      <protection locked="0"/>
    </xf>
    <xf numFmtId="0" fontId="38" fillId="6" borderId="20" xfId="0" applyFont="1" applyFill="1" applyBorder="1" applyAlignment="1" applyProtection="1">
      <alignment horizontal="center"/>
      <protection locked="0"/>
    </xf>
    <xf numFmtId="0" fontId="38" fillId="6" borderId="21" xfId="0" applyFont="1" applyFill="1" applyBorder="1" applyAlignment="1" applyProtection="1">
      <alignment horizontal="center"/>
      <protection locked="0"/>
    </xf>
    <xf numFmtId="0" fontId="38" fillId="6" borderId="55" xfId="0" applyFont="1" applyFill="1" applyBorder="1" applyAlignment="1" applyProtection="1">
      <alignment horizontal="center"/>
      <protection locked="0"/>
    </xf>
    <xf numFmtId="0" fontId="46" fillId="6" borderId="48" xfId="0" applyFont="1" applyFill="1" applyBorder="1" applyAlignment="1">
      <alignment horizontal="center" vertical="center" wrapText="1"/>
    </xf>
    <xf numFmtId="0" fontId="46" fillId="6" borderId="49" xfId="0" applyFont="1" applyFill="1" applyBorder="1" applyAlignment="1">
      <alignment horizontal="center" vertical="center" wrapText="1"/>
    </xf>
    <xf numFmtId="0" fontId="39" fillId="6" borderId="33" xfId="0" applyFont="1" applyFill="1" applyBorder="1" applyAlignment="1">
      <alignment horizontal="right"/>
    </xf>
    <xf numFmtId="0" fontId="39" fillId="6" borderId="28" xfId="0" applyFont="1" applyFill="1" applyBorder="1" applyAlignment="1">
      <alignment horizontal="right"/>
    </xf>
    <xf numFmtId="0" fontId="39" fillId="6" borderId="34" xfId="0" applyFont="1" applyFill="1" applyBorder="1" applyAlignment="1">
      <alignment horizontal="right"/>
    </xf>
    <xf numFmtId="0" fontId="38" fillId="6" borderId="20" xfId="0" applyFont="1" applyFill="1" applyBorder="1" applyAlignment="1">
      <alignment horizontal="right"/>
    </xf>
    <xf numFmtId="0" fontId="38" fillId="6" borderId="12" xfId="0" applyFont="1" applyFill="1" applyBorder="1" applyAlignment="1">
      <alignment horizontal="right"/>
    </xf>
    <xf numFmtId="0" fontId="38" fillId="6" borderId="18" xfId="0" applyFont="1" applyFill="1" applyBorder="1" applyAlignment="1" applyProtection="1">
      <alignment horizontal="center"/>
      <protection locked="0"/>
    </xf>
    <xf numFmtId="0" fontId="38" fillId="6" borderId="13" xfId="0" applyFont="1" applyFill="1" applyBorder="1" applyAlignment="1" applyProtection="1">
      <alignment horizontal="center"/>
      <protection locked="0"/>
    </xf>
    <xf numFmtId="0" fontId="38" fillId="6" borderId="29" xfId="0" applyFont="1" applyFill="1" applyBorder="1" applyAlignment="1">
      <alignment horizontal="center"/>
    </xf>
    <xf numFmtId="0" fontId="0" fillId="8" borderId="17" xfId="0" applyFill="1" applyBorder="1" applyAlignment="1">
      <alignment horizontal="center"/>
    </xf>
    <xf numFmtId="0" fontId="0" fillId="8" borderId="17" xfId="0" applyFill="1" applyBorder="1" applyAlignment="1">
      <alignment horizontal="right"/>
    </xf>
    <xf numFmtId="0" fontId="25" fillId="6" borderId="12" xfId="0" applyFont="1" applyFill="1" applyBorder="1" applyAlignment="1">
      <alignment horizontal="left"/>
    </xf>
    <xf numFmtId="0" fontId="0" fillId="6" borderId="0" xfId="0" applyFill="1" applyAlignment="1">
      <alignment horizontal="center" wrapText="1"/>
    </xf>
    <xf numFmtId="0" fontId="0" fillId="6" borderId="0" xfId="1" applyNumberFormat="1" applyFont="1" applyFill="1" applyAlignment="1">
      <alignment horizontal="center"/>
    </xf>
    <xf numFmtId="0" fontId="58" fillId="14" borderId="1" xfId="9" applyFill="1" applyBorder="1" applyProtection="1"/>
    <xf numFmtId="0" fontId="58" fillId="14" borderId="2" xfId="9" applyFill="1" applyBorder="1" applyProtection="1"/>
    <xf numFmtId="0" fontId="58" fillId="14" borderId="3" xfId="9" applyFill="1" applyBorder="1" applyProtection="1"/>
    <xf numFmtId="0" fontId="58" fillId="19" borderId="0" xfId="9" applyFill="1"/>
    <xf numFmtId="0" fontId="58" fillId="14" borderId="0" xfId="9" applyFill="1"/>
    <xf numFmtId="0" fontId="58" fillId="0" borderId="0" xfId="9"/>
    <xf numFmtId="0" fontId="58" fillId="14" borderId="6" xfId="9" applyFill="1" applyBorder="1" applyProtection="1"/>
    <xf numFmtId="0" fontId="58" fillId="14" borderId="7" xfId="9" applyFill="1" applyBorder="1" applyProtection="1"/>
    <xf numFmtId="0" fontId="58" fillId="14" borderId="7" xfId="9" applyFill="1" applyBorder="1" applyAlignment="1" applyProtection="1">
      <alignment horizontal="center" wrapText="1"/>
    </xf>
    <xf numFmtId="0" fontId="59" fillId="14" borderId="7" xfId="9" applyFont="1" applyFill="1" applyBorder="1" applyAlignment="1" applyProtection="1">
      <alignment horizontal="center" vertical="top" wrapText="1"/>
    </xf>
    <xf numFmtId="0" fontId="58" fillId="14" borderId="8" xfId="9" applyFill="1" applyBorder="1" applyProtection="1"/>
    <xf numFmtId="0" fontId="60" fillId="19" borderId="0" xfId="9" applyFont="1" applyFill="1" applyAlignment="1">
      <alignment wrapText="1"/>
    </xf>
    <xf numFmtId="0" fontId="60" fillId="14" borderId="0" xfId="9" applyFont="1" applyFill="1"/>
    <xf numFmtId="0" fontId="58" fillId="14" borderId="4" xfId="9" applyFill="1" applyBorder="1" applyProtection="1"/>
    <xf numFmtId="0" fontId="61" fillId="14" borderId="0" xfId="9" applyFont="1" applyFill="1" applyBorder="1" applyAlignment="1" applyProtection="1">
      <alignment horizontal="left" vertical="center" wrapText="1"/>
    </xf>
    <xf numFmtId="0" fontId="58" fillId="14" borderId="5" xfId="9" applyFill="1" applyBorder="1" applyProtection="1"/>
    <xf numFmtId="0" fontId="62" fillId="6" borderId="0" xfId="9" applyFont="1" applyFill="1" applyBorder="1" applyAlignment="1" applyProtection="1">
      <alignment horizontal="left" vertical="center" wrapText="1"/>
    </xf>
    <xf numFmtId="0" fontId="63" fillId="6" borderId="0" xfId="9" applyFont="1" applyFill="1" applyBorder="1" applyAlignment="1" applyProtection="1">
      <alignment horizontal="left" vertical="center" wrapText="1"/>
    </xf>
    <xf numFmtId="0" fontId="45" fillId="17" borderId="25" xfId="9" applyFont="1" applyFill="1" applyBorder="1" applyAlignment="1" applyProtection="1">
      <alignment horizontal="left" vertical="center" wrapText="1"/>
      <protection locked="0"/>
    </xf>
    <xf numFmtId="0" fontId="45" fillId="17" borderId="26" xfId="9" applyFont="1" applyFill="1" applyBorder="1" applyAlignment="1" applyProtection="1">
      <alignment horizontal="left" vertical="center" wrapText="1"/>
      <protection locked="0"/>
    </xf>
    <xf numFmtId="0" fontId="45" fillId="17" borderId="26" xfId="9" applyFont="1" applyFill="1" applyBorder="1" applyAlignment="1" applyProtection="1">
      <alignment vertical="center" wrapText="1"/>
      <protection locked="0"/>
    </xf>
    <xf numFmtId="0" fontId="45" fillId="17" borderId="22" xfId="9" applyFont="1" applyFill="1" applyBorder="1" applyAlignment="1" applyProtection="1">
      <alignment vertical="center" wrapText="1"/>
      <protection locked="0"/>
    </xf>
    <xf numFmtId="0" fontId="62" fillId="6" borderId="0" xfId="9" applyFont="1" applyFill="1" applyBorder="1" applyAlignment="1" applyProtection="1">
      <alignment vertical="center"/>
    </xf>
    <xf numFmtId="0" fontId="58" fillId="6" borderId="0" xfId="9" applyFill="1" applyBorder="1" applyAlignment="1" applyProtection="1">
      <alignment vertical="center"/>
    </xf>
    <xf numFmtId="0" fontId="58" fillId="6" borderId="0" xfId="9" applyFill="1" applyBorder="1" applyAlignment="1" applyProtection="1">
      <alignment horizontal="left" vertical="center"/>
    </xf>
    <xf numFmtId="0" fontId="62" fillId="6" borderId="0" xfId="9" applyFont="1" applyFill="1" applyBorder="1" applyAlignment="1" applyProtection="1">
      <alignment vertical="center" wrapText="1"/>
    </xf>
    <xf numFmtId="0" fontId="64" fillId="2" borderId="25" xfId="9" applyFont="1" applyFill="1" applyBorder="1" applyAlignment="1" applyProtection="1">
      <alignment horizontal="left" vertical="center"/>
      <protection locked="0"/>
    </xf>
    <xf numFmtId="0" fontId="64" fillId="2" borderId="26" xfId="9" applyFont="1" applyFill="1" applyBorder="1" applyAlignment="1" applyProtection="1">
      <alignment horizontal="left" vertical="center"/>
      <protection locked="0"/>
    </xf>
    <xf numFmtId="0" fontId="64" fillId="2" borderId="22" xfId="9" applyFont="1" applyFill="1" applyBorder="1" applyAlignment="1" applyProtection="1">
      <alignment horizontal="left" vertical="center"/>
      <protection locked="0"/>
    </xf>
    <xf numFmtId="0" fontId="65" fillId="6" borderId="0" xfId="9" applyFont="1" applyFill="1" applyBorder="1" applyAlignment="1" applyProtection="1">
      <alignment horizontal="left" vertical="center"/>
    </xf>
    <xf numFmtId="49" fontId="64" fillId="17" borderId="17" xfId="9" applyNumberFormat="1" applyFont="1" applyFill="1" applyBorder="1" applyAlignment="1" applyProtection="1">
      <alignment vertical="center"/>
      <protection locked="0"/>
    </xf>
    <xf numFmtId="0" fontId="65" fillId="6" borderId="0" xfId="9" applyFont="1" applyFill="1" applyBorder="1" applyAlignment="1" applyProtection="1">
      <alignment horizontal="right" vertical="center"/>
    </xf>
    <xf numFmtId="0" fontId="64" fillId="6" borderId="25" xfId="9" applyFont="1" applyFill="1" applyBorder="1" applyAlignment="1" applyProtection="1">
      <alignment horizontal="center" vertical="center"/>
    </xf>
    <xf numFmtId="0" fontId="64" fillId="6" borderId="26" xfId="9" applyFont="1" applyFill="1" applyBorder="1" applyAlignment="1" applyProtection="1">
      <alignment horizontal="center" vertical="center"/>
    </xf>
    <xf numFmtId="0" fontId="64" fillId="6" borderId="22" xfId="9" applyFont="1" applyFill="1" applyBorder="1" applyAlignment="1" applyProtection="1">
      <alignment horizontal="center" vertical="center"/>
    </xf>
    <xf numFmtId="0" fontId="66" fillId="6" borderId="0" xfId="9" applyFont="1" applyFill="1" applyBorder="1" applyAlignment="1" applyProtection="1">
      <alignment vertical="center"/>
    </xf>
    <xf numFmtId="0" fontId="58" fillId="14" borderId="4" xfId="9" applyFont="1" applyFill="1" applyBorder="1" applyProtection="1"/>
    <xf numFmtId="0" fontId="65" fillId="6" borderId="0" xfId="9" applyFont="1" applyFill="1" applyBorder="1" applyAlignment="1" applyProtection="1">
      <alignment vertical="center"/>
    </xf>
    <xf numFmtId="0" fontId="64" fillId="6" borderId="0" xfId="9" applyFont="1" applyFill="1" applyBorder="1" applyAlignment="1" applyProtection="1">
      <alignment vertical="center"/>
    </xf>
    <xf numFmtId="0" fontId="58" fillId="6" borderId="0" xfId="9" applyFont="1" applyFill="1" applyBorder="1" applyAlignment="1" applyProtection="1">
      <alignment vertical="center"/>
    </xf>
    <xf numFmtId="49" fontId="64" fillId="17" borderId="25" xfId="9" applyNumberFormat="1" applyFont="1" applyFill="1" applyBorder="1" applyAlignment="1" applyProtection="1">
      <alignment horizontal="left" vertical="center"/>
      <protection locked="0"/>
    </xf>
    <xf numFmtId="49" fontId="64" fillId="17" borderId="22" xfId="9" applyNumberFormat="1" applyFont="1" applyFill="1" applyBorder="1" applyAlignment="1" applyProtection="1">
      <alignment horizontal="left" vertical="center"/>
      <protection locked="0"/>
    </xf>
    <xf numFmtId="0" fontId="58" fillId="0" borderId="0" xfId="9" applyFont="1" applyBorder="1" applyProtection="1"/>
    <xf numFmtId="0" fontId="58" fillId="14" borderId="5" xfId="9" applyFont="1" applyFill="1" applyBorder="1" applyProtection="1"/>
    <xf numFmtId="0" fontId="65" fillId="19" borderId="0" xfId="9" applyFont="1" applyFill="1"/>
    <xf numFmtId="0" fontId="58" fillId="19" borderId="0" xfId="9" applyFont="1" applyFill="1"/>
    <xf numFmtId="0" fontId="58" fillId="14" borderId="0" xfId="9" applyFont="1" applyFill="1"/>
    <xf numFmtId="0" fontId="58" fillId="0" borderId="0" xfId="9" applyFont="1"/>
    <xf numFmtId="0" fontId="64" fillId="17" borderId="25" xfId="9" applyFont="1" applyFill="1" applyBorder="1" applyAlignment="1" applyProtection="1">
      <alignment horizontal="left" vertical="center"/>
      <protection locked="0"/>
    </xf>
    <xf numFmtId="0" fontId="64" fillId="17" borderId="26" xfId="9" applyFont="1" applyFill="1" applyBorder="1" applyAlignment="1" applyProtection="1">
      <alignment horizontal="left" vertical="center"/>
      <protection locked="0"/>
    </xf>
    <xf numFmtId="0" fontId="64" fillId="17" borderId="22" xfId="9" applyFont="1" applyFill="1" applyBorder="1" applyAlignment="1" applyProtection="1">
      <alignment horizontal="left" vertical="center"/>
      <protection locked="0"/>
    </xf>
    <xf numFmtId="0" fontId="62" fillId="17" borderId="17" xfId="9" applyFont="1" applyFill="1" applyBorder="1" applyAlignment="1" applyProtection="1">
      <alignment vertical="center"/>
      <protection locked="0"/>
    </xf>
    <xf numFmtId="0" fontId="65" fillId="6" borderId="0" xfId="9" applyFont="1" applyFill="1" applyBorder="1" applyAlignment="1" applyProtection="1">
      <alignment horizontal="left" vertical="center" indent="1"/>
    </xf>
    <xf numFmtId="0" fontId="58" fillId="6" borderId="0" xfId="9" applyFill="1" applyBorder="1" applyAlignment="1" applyProtection="1">
      <alignment horizontal="left" vertical="center" indent="1"/>
    </xf>
    <xf numFmtId="0" fontId="58" fillId="0" borderId="0" xfId="9" applyBorder="1" applyAlignment="1" applyProtection="1">
      <alignment horizontal="left" indent="1"/>
    </xf>
    <xf numFmtId="0" fontId="58" fillId="0" borderId="0" xfId="9" applyBorder="1" applyProtection="1"/>
    <xf numFmtId="0" fontId="67" fillId="6" borderId="0" xfId="9" applyFont="1" applyFill="1" applyBorder="1" applyAlignment="1" applyProtection="1">
      <alignment horizontal="left" vertical="center" wrapText="1"/>
    </xf>
    <xf numFmtId="0" fontId="45" fillId="6" borderId="0" xfId="9" applyFont="1" applyFill="1" applyBorder="1" applyAlignment="1" applyProtection="1">
      <alignment horizontal="left" vertical="center" wrapText="1"/>
    </xf>
    <xf numFmtId="0" fontId="64" fillId="17" borderId="25" xfId="9" applyFont="1" applyFill="1" applyBorder="1" applyAlignment="1" applyProtection="1">
      <alignment horizontal="left" vertical="top" wrapText="1"/>
      <protection locked="0"/>
    </xf>
    <xf numFmtId="0" fontId="64" fillId="17" borderId="26" xfId="9" applyFont="1" applyFill="1" applyBorder="1" applyAlignment="1" applyProtection="1">
      <alignment horizontal="left" vertical="top" wrapText="1"/>
      <protection locked="0"/>
    </xf>
    <xf numFmtId="0" fontId="64" fillId="17" borderId="22" xfId="9" applyFont="1" applyFill="1" applyBorder="1" applyAlignment="1" applyProtection="1">
      <alignment horizontal="left" vertical="top" wrapText="1"/>
      <protection locked="0"/>
    </xf>
    <xf numFmtId="0" fontId="58" fillId="0" borderId="0" xfId="9" applyFont="1" applyProtection="1"/>
    <xf numFmtId="0" fontId="58" fillId="6" borderId="0" xfId="9" applyFont="1" applyFill="1" applyProtection="1"/>
    <xf numFmtId="0" fontId="64" fillId="17" borderId="25" xfId="9" applyFont="1" applyFill="1" applyBorder="1" applyAlignment="1" applyProtection="1">
      <alignment horizontal="center" vertical="center" wrapText="1"/>
      <protection locked="0"/>
    </xf>
    <xf numFmtId="0" fontId="64" fillId="17" borderId="22" xfId="9" applyFont="1" applyFill="1" applyBorder="1" applyAlignment="1" applyProtection="1">
      <alignment horizontal="center" vertical="center" wrapText="1"/>
      <protection locked="0"/>
    </xf>
    <xf numFmtId="0" fontId="65" fillId="0" borderId="0" xfId="9" applyFont="1" applyBorder="1" applyAlignment="1" applyProtection="1">
      <alignment horizontal="left" vertical="top" wrapText="1"/>
    </xf>
    <xf numFmtId="0" fontId="58" fillId="14" borderId="4" xfId="9" applyFill="1" applyBorder="1" applyAlignment="1" applyProtection="1">
      <alignment vertical="top"/>
    </xf>
    <xf numFmtId="0" fontId="68" fillId="6" borderId="0" xfId="9" applyFont="1" applyFill="1" applyBorder="1" applyAlignment="1" applyProtection="1">
      <alignment vertical="top"/>
    </xf>
    <xf numFmtId="0" fontId="58" fillId="14" borderId="5" xfId="9" applyFill="1" applyBorder="1" applyAlignment="1" applyProtection="1">
      <alignment vertical="top"/>
    </xf>
    <xf numFmtId="0" fontId="58" fillId="19" borderId="0" xfId="9" applyFill="1" applyAlignment="1">
      <alignment vertical="top"/>
    </xf>
    <xf numFmtId="0" fontId="60" fillId="14" borderId="0" xfId="9" applyFont="1" applyFill="1" applyAlignment="1">
      <alignment vertical="top"/>
    </xf>
    <xf numFmtId="0" fontId="58" fillId="14" borderId="0" xfId="9" applyFill="1" applyAlignment="1">
      <alignment vertical="top"/>
    </xf>
    <xf numFmtId="0" fontId="58" fillId="0" borderId="0" xfId="9" applyAlignment="1">
      <alignment vertical="top"/>
    </xf>
    <xf numFmtId="0" fontId="64" fillId="17" borderId="17" xfId="9" applyFont="1" applyFill="1" applyBorder="1" applyAlignment="1" applyProtection="1">
      <alignment horizontal="center" vertical="center"/>
      <protection locked="0"/>
    </xf>
    <xf numFmtId="0" fontId="64" fillId="6" borderId="0" xfId="9" applyFont="1" applyFill="1" applyBorder="1" applyAlignment="1" applyProtection="1">
      <alignment horizontal="center" vertical="center"/>
    </xf>
    <xf numFmtId="0" fontId="65" fillId="14" borderId="4" xfId="9" applyFont="1" applyFill="1" applyBorder="1" applyProtection="1"/>
    <xf numFmtId="0" fontId="65" fillId="14" borderId="5" xfId="9" applyFont="1" applyFill="1" applyBorder="1" applyProtection="1"/>
    <xf numFmtId="0" fontId="65" fillId="14" borderId="0" xfId="9" applyFont="1" applyFill="1"/>
    <xf numFmtId="0" fontId="65" fillId="0" borderId="0" xfId="9" applyFont="1"/>
    <xf numFmtId="0" fontId="58" fillId="6" borderId="0" xfId="9" applyFill="1" applyBorder="1" applyAlignment="1" applyProtection="1">
      <alignment vertical="top"/>
    </xf>
    <xf numFmtId="0" fontId="70" fillId="14" borderId="7" xfId="9" applyFont="1" applyFill="1" applyBorder="1" applyAlignment="1" applyProtection="1">
      <alignment vertical="center"/>
    </xf>
    <xf numFmtId="0" fontId="58" fillId="14" borderId="7" xfId="9" applyFill="1" applyBorder="1" applyAlignment="1" applyProtection="1">
      <alignment vertical="center"/>
    </xf>
    <xf numFmtId="0" fontId="8" fillId="6" borderId="12" xfId="0" applyFont="1" applyFill="1" applyBorder="1" applyAlignment="1">
      <alignment horizontal="right"/>
    </xf>
    <xf numFmtId="0" fontId="8" fillId="6" borderId="20" xfId="0" applyFont="1" applyFill="1" applyBorder="1" applyAlignment="1">
      <alignment wrapText="1"/>
    </xf>
    <xf numFmtId="0" fontId="55" fillId="6" borderId="12" xfId="0" applyFont="1" applyFill="1" applyBorder="1" applyAlignment="1" applyProtection="1">
      <protection locked="0"/>
    </xf>
    <xf numFmtId="0" fontId="55" fillId="6" borderId="21" xfId="0" applyFont="1" applyFill="1" applyBorder="1" applyAlignment="1" applyProtection="1">
      <protection locked="0"/>
    </xf>
    <xf numFmtId="0" fontId="71" fillId="6" borderId="12" xfId="0" applyFont="1" applyFill="1" applyBorder="1" applyAlignment="1" applyProtection="1">
      <alignment horizontal="center"/>
    </xf>
    <xf numFmtId="0" fontId="71" fillId="6" borderId="21" xfId="0" applyFont="1" applyFill="1" applyBorder="1" applyAlignment="1" applyProtection="1">
      <alignment horizontal="center"/>
    </xf>
    <xf numFmtId="0" fontId="71" fillId="6" borderId="26" xfId="0" applyFont="1" applyFill="1" applyBorder="1" applyAlignment="1" applyProtection="1">
      <alignment horizontal="center"/>
    </xf>
    <xf numFmtId="0" fontId="71" fillId="6" borderId="22" xfId="0" applyFont="1" applyFill="1" applyBorder="1" applyAlignment="1" applyProtection="1">
      <alignment horizontal="center"/>
    </xf>
    <xf numFmtId="0" fontId="55" fillId="6" borderId="26" xfId="0" applyFont="1" applyFill="1" applyBorder="1" applyAlignment="1" applyProtection="1">
      <alignment horizontal="left"/>
    </xf>
    <xf numFmtId="0" fontId="55" fillId="6" borderId="22" xfId="0" applyFont="1" applyFill="1" applyBorder="1" applyAlignment="1" applyProtection="1">
      <alignment horizontal="left"/>
    </xf>
    <xf numFmtId="14" fontId="55" fillId="2" borderId="26" xfId="0" applyNumberFormat="1" applyFont="1" applyFill="1" applyBorder="1" applyAlignment="1" applyProtection="1">
      <alignment horizontal="center"/>
      <protection locked="0"/>
    </xf>
    <xf numFmtId="0" fontId="55" fillId="2" borderId="22" xfId="0" applyFont="1" applyFill="1" applyBorder="1" applyAlignment="1" applyProtection="1">
      <alignment horizontal="center"/>
      <protection locked="0"/>
    </xf>
  </cellXfs>
  <cellStyles count="10">
    <cellStyle name="Bad" xfId="4" builtinId="27"/>
    <cellStyle name="Comma" xfId="1" builtinId="3"/>
    <cellStyle name="Currency" xfId="6" builtinId="4"/>
    <cellStyle name="Good" xfId="3" builtinId="26"/>
    <cellStyle name="Hyperlink" xfId="8" builtinId="8"/>
    <cellStyle name="Neutral" xfId="5" builtinId="28"/>
    <cellStyle name="Normal" xfId="0" builtinId="0"/>
    <cellStyle name="Normal 2" xfId="9"/>
    <cellStyle name="Normal_VA-BLUEPRINT" xfId="7"/>
    <cellStyle name="Percent" xfId="2" builtinId="5"/>
  </cellStyles>
  <dxfs count="3">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colors>
    <mruColors>
      <color rgb="FF1F497D"/>
      <color rgb="FF4BACC6"/>
      <color rgb="FFFFC000"/>
      <color rgb="FF9BBB59"/>
      <color rgb="FF00B0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1.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35"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832558</xdr:colOff>
      <xdr:row>0</xdr:row>
      <xdr:rowOff>1</xdr:rowOff>
    </xdr:from>
    <xdr:to>
      <xdr:col>6</xdr:col>
      <xdr:colOff>51096</xdr:colOff>
      <xdr:row>1</xdr:row>
      <xdr:rowOff>1304634</xdr:rowOff>
    </xdr:to>
    <xdr:pic>
      <xdr:nvPicPr>
        <xdr:cNvPr id="2" name="Picture 1">
          <a:extLst>
            <a:ext uri="{FF2B5EF4-FFF2-40B4-BE49-F238E27FC236}">
              <a16:creationId xmlns:a16="http://schemas.microsoft.com/office/drawing/2014/main" id="{0E02C5AE-6CDB-46FC-A0A2-3EDE905E760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47058" y="1"/>
          <a:ext cx="2161763" cy="141893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Elisabeth\OneDrive%20-%20The%20Collaborative%20for%20High%20Performance%20Schools\Criteria\Workbooks\NE\NE-CHPS3.2_Verified_Workbook_v2.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RecoveredExternalLink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ect Summary"/>
      <sheetName val="Annotated Scorecard 30x42"/>
      <sheetName val="II Documentation"/>
      <sheetName val="OM Documentation"/>
      <sheetName val="EQ Documentation"/>
      <sheetName val="EE Documentation"/>
      <sheetName val="WE Documentation"/>
      <sheetName val="SS Documentation"/>
      <sheetName val="MW Documentation"/>
      <sheetName val="EQ 7.0&amp;7.1 - LEM"/>
      <sheetName val="EQ 11.1 - Daylighting"/>
      <sheetName val="EQ 12.0&amp;12.1 - View Windows"/>
      <sheetName val="EE 6.1 - Natural Ventilation"/>
      <sheetName val="WE2.1 - Sewage Conveyance"/>
      <sheetName val="WE 7.1 - Rainwater Catchment"/>
      <sheetName val="SS2.1 - Env Sensitive Land"/>
      <sheetName val="SS3.1 - Min Site Disturbance"/>
      <sheetName val="SS5.1 - Stormwater"/>
      <sheetName val="SS 6.1.1 - Central Location"/>
      <sheetName val="SS9.1 - Human Powered Trans"/>
      <sheetName val="Materials Worksheet"/>
      <sheetName val="MW 8.1 &amp; 9.1 - Reuse"/>
      <sheetName val="References"/>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MA-CHPS Intro"/>
      <sheetName val="Process"/>
      <sheetName val="Acknowledgements"/>
      <sheetName val="Summary"/>
      <sheetName val="Project Info"/>
      <sheetName val="Scoresheet"/>
      <sheetName val="SP1"/>
      <sheetName val="SP2"/>
      <sheetName val="SC1.1"/>
      <sheetName val="SC1.2"/>
      <sheetName val="SC1.3"/>
      <sheetName val="SC1.4"/>
      <sheetName val="SC1.5"/>
      <sheetName val="SC1.6"/>
      <sheetName val="SC1.7"/>
      <sheetName val="SC2.1"/>
      <sheetName val="SC2.2"/>
      <sheetName val="SC2.3"/>
      <sheetName val="SC3"/>
      <sheetName val="SC4.1"/>
      <sheetName val="SC4.2"/>
      <sheetName val="SC5"/>
      <sheetName val="WP1"/>
      <sheetName val="WC1.1"/>
      <sheetName val="WC1.2"/>
      <sheetName val="WC2.1"/>
      <sheetName val="WC2.2"/>
      <sheetName val="WC2.3"/>
      <sheetName val="EP1"/>
      <sheetName val="EP2"/>
      <sheetName val="EP3"/>
      <sheetName val="EP4(1)-Performance"/>
      <sheetName val="EP4(2)-Performance"/>
      <sheetName val="EP4(1)-Prescriptive"/>
      <sheetName val="EP4(2)-Prescriptive"/>
      <sheetName val="EC1-Performance"/>
      <sheetName val="EC1-Prescriptive"/>
      <sheetName val="EC2"/>
      <sheetName val="EC3"/>
      <sheetName val="EC4.1"/>
      <sheetName val="EC4.2"/>
      <sheetName val="MP1"/>
      <sheetName val="MP2"/>
      <sheetName val="MC1"/>
      <sheetName val="MC2.1"/>
      <sheetName val="MC2.2"/>
      <sheetName val="MC3"/>
      <sheetName val="MC3 (2)"/>
      <sheetName val="IEQP1"/>
      <sheetName val="IEQP2"/>
      <sheetName val="IEQP3"/>
      <sheetName val="IEQP4"/>
      <sheetName val="IEQP5"/>
      <sheetName val="IEQP6"/>
      <sheetName val="IEQP7"/>
      <sheetName val="IEQP8"/>
      <sheetName val="IEQP9"/>
      <sheetName val="IEQP10"/>
      <sheetName val="IEQP11"/>
      <sheetName val="IEQP12"/>
      <sheetName val="IEQP13"/>
      <sheetName val="IEQP14"/>
      <sheetName val="IEQP15"/>
      <sheetName val="IEQC1.1"/>
      <sheetName val="IEQC1.2"/>
      <sheetName val="IEQC2.1"/>
      <sheetName val="IEQC2.2"/>
      <sheetName val="IEQC2.3"/>
      <sheetName val="IEQC2.4"/>
      <sheetName val="IEQC2.5"/>
      <sheetName val="IEQC3.1"/>
      <sheetName val="IEQC3.2"/>
      <sheetName val="IEQC3.3"/>
      <sheetName val="IEQC3.4"/>
      <sheetName val="IEQC4.1"/>
      <sheetName val="IEQC4.2"/>
      <sheetName val="P&amp;OP1"/>
      <sheetName val="P&amp;OP2"/>
      <sheetName val="P&amp;OC1"/>
      <sheetName val="P&amp;OC2"/>
      <sheetName val="P&amp;OC3"/>
      <sheetName val="P&amp;OC4.1"/>
      <sheetName val="P&amp;OC4.2"/>
      <sheetName val="P&amp;OC5"/>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printerSettings" Target="../printerSettings/printerSettings30.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33.bin"/><Relationship Id="rId1" Type="http://schemas.openxmlformats.org/officeDocument/2006/relationships/printerSettings" Target="../printerSettings/printerSettings32.bin"/></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35.bin"/><Relationship Id="rId1" Type="http://schemas.openxmlformats.org/officeDocument/2006/relationships/printerSettings" Target="../printerSettings/printerSettings34.bin"/></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37.bin"/><Relationship Id="rId1" Type="http://schemas.openxmlformats.org/officeDocument/2006/relationships/printerSettings" Target="../printerSettings/printerSettings36.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39.bin"/><Relationship Id="rId1" Type="http://schemas.openxmlformats.org/officeDocument/2006/relationships/printerSettings" Target="../printerSettings/printerSettings38.bin"/></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41.bin"/><Relationship Id="rId1" Type="http://schemas.openxmlformats.org/officeDocument/2006/relationships/printerSettings" Target="../printerSettings/printerSettings40.bin"/></Relationships>
</file>

<file path=xl/worksheets/_rels/sheet22.xml.rels><?xml version="1.0" encoding="UTF-8" standalone="yes"?>
<Relationships xmlns="http://schemas.openxmlformats.org/package/2006/relationships"><Relationship Id="rId2" Type="http://schemas.openxmlformats.org/officeDocument/2006/relationships/printerSettings" Target="../printerSettings/printerSettings43.bin"/><Relationship Id="rId1" Type="http://schemas.openxmlformats.org/officeDocument/2006/relationships/printerSettings" Target="../printerSettings/printerSettings42.bin"/></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45.bin"/><Relationship Id="rId1" Type="http://schemas.openxmlformats.org/officeDocument/2006/relationships/printerSettings" Target="../printerSettings/printerSettings44.bin"/></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47.bin"/><Relationship Id="rId1" Type="http://schemas.openxmlformats.org/officeDocument/2006/relationships/printerSettings" Target="../printerSettings/printerSettings46.bin"/></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49.bin"/><Relationship Id="rId1" Type="http://schemas.openxmlformats.org/officeDocument/2006/relationships/printerSettings" Target="../printerSettings/printerSettings48.bin"/></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51.bin"/><Relationship Id="rId1" Type="http://schemas.openxmlformats.org/officeDocument/2006/relationships/printerSettings" Target="../printerSettings/printerSettings50.bin"/></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53.bin"/><Relationship Id="rId1" Type="http://schemas.openxmlformats.org/officeDocument/2006/relationships/printerSettings" Target="../printerSettings/printerSettings5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366"/>
  <sheetViews>
    <sheetView tabSelected="1" topLeftCell="B1" zoomScale="85" zoomScaleNormal="85" workbookViewId="0">
      <selection activeCell="D14" sqref="D14:F14"/>
    </sheetView>
  </sheetViews>
  <sheetFormatPr defaultColWidth="8.85546875" defaultRowHeight="12.75" x14ac:dyDescent="0.2"/>
  <cols>
    <col min="1" max="1" width="2.42578125" style="857" customWidth="1"/>
    <col min="2" max="2" width="20.85546875" style="857" customWidth="1"/>
    <col min="3" max="3" width="2.42578125" style="857" customWidth="1"/>
    <col min="4" max="4" width="20.85546875" style="857" customWidth="1"/>
    <col min="5" max="5" width="2.42578125" style="857" customWidth="1"/>
    <col min="6" max="6" width="20.85546875" style="857" customWidth="1"/>
    <col min="7" max="7" width="2.42578125" style="857" customWidth="1"/>
    <col min="8" max="8" width="20.85546875" style="857" customWidth="1"/>
    <col min="9" max="9" width="2.42578125" style="857" customWidth="1"/>
    <col min="10" max="10" width="17.85546875" style="857" customWidth="1"/>
    <col min="11" max="11" width="2.42578125" style="857" customWidth="1"/>
    <col min="12" max="12" width="15.5703125" style="857" hidden="1" customWidth="1"/>
    <col min="13" max="13" width="17.42578125" style="857" hidden="1" customWidth="1"/>
    <col min="14" max="16384" width="8.85546875" style="857"/>
  </cols>
  <sheetData>
    <row r="1" spans="1:33" ht="9" customHeight="1" x14ac:dyDescent="0.2">
      <c r="A1" s="852"/>
      <c r="B1" s="853"/>
      <c r="C1" s="853"/>
      <c r="D1" s="853"/>
      <c r="E1" s="853"/>
      <c r="F1" s="853"/>
      <c r="G1" s="853"/>
      <c r="H1" s="853"/>
      <c r="I1" s="853"/>
      <c r="J1" s="853"/>
      <c r="K1" s="854"/>
      <c r="L1" s="855"/>
      <c r="M1" s="855"/>
      <c r="N1" s="856"/>
      <c r="O1" s="856"/>
      <c r="P1" s="856"/>
      <c r="Q1" s="856"/>
      <c r="R1" s="856"/>
      <c r="S1" s="856"/>
      <c r="T1" s="856"/>
      <c r="U1" s="856"/>
      <c r="V1" s="856"/>
      <c r="W1" s="856"/>
      <c r="X1" s="856"/>
      <c r="Y1" s="856"/>
      <c r="Z1" s="856"/>
      <c r="AA1" s="856"/>
      <c r="AB1" s="856"/>
      <c r="AC1" s="856"/>
      <c r="AD1" s="856"/>
      <c r="AE1" s="856"/>
      <c r="AF1" s="856"/>
      <c r="AG1" s="856"/>
    </row>
    <row r="2" spans="1:33" ht="110.45" customHeight="1" thickBot="1" x14ac:dyDescent="0.25">
      <c r="A2" s="858"/>
      <c r="B2" s="859"/>
      <c r="C2" s="860"/>
      <c r="D2" s="861"/>
      <c r="E2" s="860"/>
      <c r="F2" s="860"/>
      <c r="G2" s="860"/>
      <c r="H2" s="860"/>
      <c r="I2" s="860"/>
      <c r="J2" s="860"/>
      <c r="K2" s="862"/>
      <c r="L2" s="863"/>
      <c r="M2" s="855"/>
      <c r="N2" s="864"/>
      <c r="O2" s="856"/>
      <c r="P2" s="856"/>
      <c r="Q2" s="856"/>
      <c r="R2" s="856"/>
      <c r="S2" s="856"/>
      <c r="T2" s="856"/>
      <c r="U2" s="856"/>
      <c r="V2" s="856"/>
      <c r="W2" s="856"/>
      <c r="X2" s="856"/>
      <c r="Y2" s="856"/>
      <c r="Z2" s="856"/>
      <c r="AA2" s="856"/>
      <c r="AB2" s="856"/>
      <c r="AC2" s="856"/>
      <c r="AD2" s="856"/>
      <c r="AE2" s="856"/>
      <c r="AF2" s="856"/>
      <c r="AG2" s="856"/>
    </row>
    <row r="3" spans="1:33" ht="33" customHeight="1" x14ac:dyDescent="0.2">
      <c r="A3" s="865"/>
      <c r="B3" s="866" t="s">
        <v>933</v>
      </c>
      <c r="C3" s="866"/>
      <c r="D3" s="866"/>
      <c r="E3" s="866"/>
      <c r="F3" s="866"/>
      <c r="G3" s="866"/>
      <c r="H3" s="866"/>
      <c r="I3" s="866"/>
      <c r="J3" s="866"/>
      <c r="K3" s="867"/>
      <c r="L3" s="855"/>
      <c r="M3" s="855" t="s">
        <v>832</v>
      </c>
      <c r="N3" s="864"/>
      <c r="O3" s="856"/>
      <c r="P3" s="856"/>
      <c r="Q3" s="856"/>
      <c r="R3" s="856"/>
      <c r="S3" s="856"/>
      <c r="T3" s="856"/>
      <c r="U3" s="856"/>
      <c r="V3" s="856"/>
      <c r="W3" s="856"/>
      <c r="X3" s="856"/>
      <c r="Y3" s="856"/>
      <c r="Z3" s="856"/>
      <c r="AA3" s="856"/>
      <c r="AB3" s="856"/>
      <c r="AC3" s="856"/>
      <c r="AD3" s="856"/>
      <c r="AE3" s="856"/>
      <c r="AF3" s="856"/>
      <c r="AG3" s="856"/>
    </row>
    <row r="4" spans="1:33" ht="29.25" customHeight="1" x14ac:dyDescent="0.2">
      <c r="A4" s="865"/>
      <c r="B4" s="868" t="s">
        <v>906</v>
      </c>
      <c r="C4" s="869"/>
      <c r="D4" s="870"/>
      <c r="E4" s="871"/>
      <c r="F4" s="872"/>
      <c r="G4" s="872"/>
      <c r="H4" s="872"/>
      <c r="I4" s="872"/>
      <c r="J4" s="873"/>
      <c r="K4" s="867"/>
      <c r="L4" s="855"/>
      <c r="M4" s="855"/>
      <c r="N4" s="856"/>
      <c r="O4" s="856"/>
      <c r="P4" s="856"/>
      <c r="Q4" s="856"/>
      <c r="R4" s="856"/>
      <c r="S4" s="856"/>
      <c r="T4" s="856"/>
      <c r="U4" s="856"/>
      <c r="V4" s="856"/>
      <c r="W4" s="856"/>
      <c r="X4" s="856"/>
      <c r="Y4" s="856"/>
      <c r="Z4" s="856"/>
      <c r="AA4" s="856"/>
      <c r="AB4" s="856"/>
      <c r="AC4" s="856"/>
      <c r="AD4" s="856"/>
      <c r="AE4" s="856"/>
      <c r="AF4" s="856"/>
      <c r="AG4" s="856"/>
    </row>
    <row r="5" spans="1:33" ht="6" customHeight="1" x14ac:dyDescent="0.2">
      <c r="A5" s="865"/>
      <c r="B5" s="874"/>
      <c r="C5" s="875"/>
      <c r="D5" s="875"/>
      <c r="E5" s="875"/>
      <c r="F5" s="875"/>
      <c r="G5" s="875"/>
      <c r="H5" s="875"/>
      <c r="I5" s="875"/>
      <c r="J5" s="876"/>
      <c r="K5" s="867"/>
      <c r="L5" s="855"/>
      <c r="M5" s="855"/>
      <c r="N5" s="856"/>
      <c r="O5" s="856"/>
      <c r="P5" s="856"/>
      <c r="Q5" s="856"/>
      <c r="R5" s="856"/>
      <c r="S5" s="856"/>
      <c r="T5" s="856"/>
      <c r="U5" s="856"/>
      <c r="V5" s="856"/>
      <c r="W5" s="856"/>
      <c r="X5" s="856"/>
      <c r="Y5" s="856"/>
      <c r="Z5" s="856"/>
      <c r="AA5" s="856"/>
      <c r="AB5" s="856"/>
      <c r="AC5" s="856"/>
      <c r="AD5" s="856"/>
      <c r="AE5" s="856"/>
      <c r="AF5" s="856"/>
      <c r="AG5" s="856"/>
    </row>
    <row r="6" spans="1:33" ht="29.1" customHeight="1" x14ac:dyDescent="0.2">
      <c r="A6" s="865"/>
      <c r="B6" s="877" t="s">
        <v>907</v>
      </c>
      <c r="C6" s="875"/>
      <c r="D6" s="870" t="s">
        <v>934</v>
      </c>
      <c r="E6" s="871"/>
      <c r="F6" s="872"/>
      <c r="G6" s="872"/>
      <c r="H6" s="872"/>
      <c r="I6" s="872"/>
      <c r="J6" s="873"/>
      <c r="K6" s="867"/>
      <c r="L6" s="855"/>
      <c r="M6" s="855"/>
      <c r="N6" s="864"/>
      <c r="O6" s="856"/>
      <c r="P6" s="856"/>
      <c r="Q6" s="856"/>
      <c r="R6" s="856"/>
      <c r="S6" s="856"/>
      <c r="T6" s="856"/>
      <c r="U6" s="856"/>
      <c r="V6" s="856"/>
      <c r="W6" s="856"/>
      <c r="X6" s="856"/>
      <c r="Y6" s="856"/>
      <c r="Z6" s="856"/>
      <c r="AA6" s="856"/>
      <c r="AB6" s="856"/>
      <c r="AC6" s="856"/>
      <c r="AD6" s="856"/>
      <c r="AE6" s="856"/>
      <c r="AF6" s="856"/>
      <c r="AG6" s="856"/>
    </row>
    <row r="7" spans="1:33" ht="6" customHeight="1" x14ac:dyDescent="0.2">
      <c r="A7" s="865"/>
      <c r="B7" s="874"/>
      <c r="C7" s="875"/>
      <c r="D7" s="875"/>
      <c r="E7" s="875"/>
      <c r="F7" s="875"/>
      <c r="G7" s="875"/>
      <c r="H7" s="875"/>
      <c r="I7" s="875"/>
      <c r="J7" s="876"/>
      <c r="K7" s="867"/>
      <c r="L7" s="855"/>
      <c r="M7" s="855"/>
      <c r="N7" s="856"/>
      <c r="O7" s="856"/>
      <c r="P7" s="856"/>
      <c r="Q7" s="856"/>
      <c r="R7" s="856"/>
      <c r="S7" s="856"/>
      <c r="T7" s="856"/>
      <c r="U7" s="856"/>
      <c r="V7" s="856"/>
      <c r="W7" s="856"/>
      <c r="X7" s="856"/>
      <c r="Y7" s="856"/>
      <c r="Z7" s="856"/>
      <c r="AA7" s="856"/>
      <c r="AB7" s="856"/>
      <c r="AC7" s="856"/>
      <c r="AD7" s="856"/>
      <c r="AE7" s="856"/>
      <c r="AF7" s="856"/>
      <c r="AG7" s="856"/>
    </row>
    <row r="8" spans="1:33" ht="28.5" customHeight="1" x14ac:dyDescent="0.2">
      <c r="A8" s="865"/>
      <c r="B8" s="874" t="s">
        <v>908</v>
      </c>
      <c r="C8" s="875"/>
      <c r="D8" s="878"/>
      <c r="E8" s="879"/>
      <c r="F8" s="879"/>
      <c r="G8" s="879"/>
      <c r="H8" s="879"/>
      <c r="I8" s="879"/>
      <c r="J8" s="880"/>
      <c r="K8" s="867"/>
      <c r="L8" s="855"/>
      <c r="M8" s="855"/>
      <c r="N8" s="856"/>
      <c r="O8" s="856"/>
      <c r="P8" s="856"/>
      <c r="Q8" s="856"/>
      <c r="R8" s="856"/>
      <c r="S8" s="856"/>
      <c r="T8" s="856"/>
      <c r="U8" s="856"/>
      <c r="V8" s="856"/>
      <c r="W8" s="856"/>
      <c r="X8" s="856"/>
      <c r="Y8" s="856"/>
      <c r="Z8" s="856"/>
      <c r="AA8" s="856"/>
      <c r="AB8" s="856"/>
      <c r="AC8" s="856"/>
      <c r="AD8" s="856"/>
      <c r="AE8" s="856"/>
      <c r="AF8" s="856"/>
      <c r="AG8" s="856"/>
    </row>
    <row r="9" spans="1:33" ht="6" customHeight="1" x14ac:dyDescent="0.2">
      <c r="A9" s="865"/>
      <c r="B9" s="874"/>
      <c r="C9" s="875"/>
      <c r="D9" s="875"/>
      <c r="E9" s="875"/>
      <c r="F9" s="875"/>
      <c r="G9" s="875"/>
      <c r="H9" s="875"/>
      <c r="I9" s="875"/>
      <c r="J9" s="876"/>
      <c r="K9" s="867"/>
      <c r="L9" s="855"/>
      <c r="M9" s="855"/>
      <c r="N9" s="856"/>
      <c r="O9" s="856"/>
      <c r="P9" s="856"/>
      <c r="Q9" s="856"/>
      <c r="R9" s="856"/>
      <c r="S9" s="856"/>
      <c r="T9" s="856"/>
      <c r="U9" s="856"/>
      <c r="V9" s="856"/>
      <c r="W9" s="856"/>
      <c r="X9" s="856"/>
      <c r="Y9" s="856"/>
      <c r="Z9" s="856"/>
      <c r="AA9" s="856"/>
      <c r="AB9" s="856"/>
      <c r="AC9" s="856"/>
      <c r="AD9" s="856"/>
      <c r="AE9" s="856"/>
      <c r="AF9" s="856"/>
      <c r="AG9" s="856"/>
    </row>
    <row r="10" spans="1:33" ht="23.1" customHeight="1" x14ac:dyDescent="0.2">
      <c r="A10" s="865"/>
      <c r="B10" s="881" t="s">
        <v>909</v>
      </c>
      <c r="C10" s="881"/>
      <c r="D10" s="882"/>
      <c r="E10" s="875"/>
      <c r="F10" s="883" t="s">
        <v>910</v>
      </c>
      <c r="G10" s="875"/>
      <c r="H10" s="884" t="s">
        <v>911</v>
      </c>
      <c r="I10" s="885"/>
      <c r="J10" s="886"/>
      <c r="K10" s="867"/>
      <c r="L10" s="855"/>
      <c r="M10" s="855"/>
      <c r="N10" s="864"/>
      <c r="O10" s="856"/>
      <c r="P10" s="856"/>
      <c r="Q10" s="856"/>
      <c r="R10" s="856"/>
      <c r="S10" s="856"/>
      <c r="T10" s="856"/>
      <c r="U10" s="856"/>
      <c r="V10" s="856"/>
      <c r="W10" s="856"/>
      <c r="X10" s="856"/>
      <c r="Y10" s="856"/>
      <c r="Z10" s="856"/>
      <c r="AA10" s="856"/>
      <c r="AB10" s="856"/>
      <c r="AC10" s="856"/>
      <c r="AD10" s="856"/>
      <c r="AE10" s="856"/>
      <c r="AF10" s="856"/>
      <c r="AG10" s="856"/>
    </row>
    <row r="11" spans="1:33" ht="6" customHeight="1" x14ac:dyDescent="0.2">
      <c r="A11" s="865"/>
      <c r="B11" s="887"/>
      <c r="C11" s="875"/>
      <c r="D11" s="875"/>
      <c r="E11" s="875"/>
      <c r="F11" s="875"/>
      <c r="G11" s="875"/>
      <c r="H11" s="875"/>
      <c r="I11" s="875"/>
      <c r="J11" s="876"/>
      <c r="K11" s="867"/>
      <c r="L11" s="855"/>
      <c r="M11" s="855"/>
      <c r="N11" s="856"/>
      <c r="O11" s="856"/>
      <c r="P11" s="856"/>
      <c r="Q11" s="856"/>
      <c r="R11" s="856"/>
      <c r="S11" s="856"/>
      <c r="T11" s="856"/>
      <c r="U11" s="856"/>
      <c r="V11" s="856"/>
      <c r="W11" s="856"/>
      <c r="X11" s="856"/>
      <c r="Y11" s="856"/>
      <c r="Z11" s="856"/>
      <c r="AA11" s="856"/>
      <c r="AB11" s="856"/>
      <c r="AC11" s="856"/>
      <c r="AD11" s="856"/>
      <c r="AE11" s="856"/>
      <c r="AF11" s="856"/>
      <c r="AG11" s="856"/>
    </row>
    <row r="12" spans="1:33" s="899" customFormat="1" ht="23.1" customHeight="1" x14ac:dyDescent="0.2">
      <c r="A12" s="888"/>
      <c r="B12" s="889" t="s">
        <v>912</v>
      </c>
      <c r="C12" s="890"/>
      <c r="D12" s="891"/>
      <c r="E12" s="892"/>
      <c r="F12" s="893"/>
      <c r="G12" s="875"/>
      <c r="H12" s="875"/>
      <c r="I12" s="875"/>
      <c r="J12" s="894"/>
      <c r="K12" s="895"/>
      <c r="L12" s="896"/>
      <c r="M12" s="897"/>
      <c r="N12" s="864"/>
      <c r="O12" s="898"/>
      <c r="P12" s="898"/>
      <c r="Q12" s="898"/>
      <c r="R12" s="898"/>
      <c r="S12" s="898"/>
      <c r="T12" s="898"/>
      <c r="U12" s="898"/>
      <c r="V12" s="898"/>
      <c r="W12" s="898"/>
      <c r="X12" s="898"/>
      <c r="Y12" s="898"/>
      <c r="Z12" s="898"/>
      <c r="AA12" s="898"/>
      <c r="AB12" s="898"/>
      <c r="AC12" s="898"/>
      <c r="AD12" s="898"/>
      <c r="AE12" s="898"/>
      <c r="AF12" s="898"/>
      <c r="AG12" s="898"/>
    </row>
    <row r="13" spans="1:33" ht="6" customHeight="1" x14ac:dyDescent="0.2">
      <c r="A13" s="865"/>
      <c r="B13" s="889"/>
      <c r="C13" s="875"/>
      <c r="D13" s="875"/>
      <c r="E13" s="875"/>
      <c r="F13" s="875"/>
      <c r="G13" s="875"/>
      <c r="H13" s="875"/>
      <c r="I13" s="875"/>
      <c r="J13" s="876"/>
      <c r="K13" s="867"/>
      <c r="L13" s="855"/>
      <c r="M13" s="855"/>
      <c r="N13" s="856"/>
      <c r="O13" s="856"/>
      <c r="P13" s="856"/>
      <c r="Q13" s="856"/>
      <c r="R13" s="856"/>
      <c r="S13" s="856"/>
      <c r="T13" s="856"/>
      <c r="U13" s="856"/>
      <c r="V13" s="856"/>
      <c r="W13" s="856"/>
      <c r="X13" s="856"/>
      <c r="Y13" s="856"/>
      <c r="Z13" s="856"/>
      <c r="AA13" s="856"/>
      <c r="AB13" s="856"/>
      <c r="AC13" s="856"/>
      <c r="AD13" s="856"/>
      <c r="AE13" s="856"/>
      <c r="AF13" s="856"/>
      <c r="AG13" s="856"/>
    </row>
    <row r="14" spans="1:33" ht="23.1" customHeight="1" x14ac:dyDescent="0.2">
      <c r="A14" s="865"/>
      <c r="B14" s="881" t="s">
        <v>887</v>
      </c>
      <c r="C14" s="881"/>
      <c r="D14" s="900"/>
      <c r="E14" s="901"/>
      <c r="F14" s="902"/>
      <c r="G14" s="875"/>
      <c r="H14" s="875"/>
      <c r="I14" s="875"/>
      <c r="J14" s="876"/>
      <c r="K14" s="867"/>
      <c r="L14" s="855"/>
      <c r="M14" s="855"/>
      <c r="N14" s="856"/>
      <c r="O14" s="856"/>
      <c r="P14" s="856"/>
      <c r="Q14" s="856"/>
      <c r="R14" s="856"/>
      <c r="S14" s="856"/>
      <c r="T14" s="856"/>
      <c r="U14" s="856"/>
      <c r="V14" s="856"/>
      <c r="W14" s="856"/>
      <c r="X14" s="856"/>
      <c r="Y14" s="856"/>
      <c r="Z14" s="856"/>
      <c r="AA14" s="856"/>
      <c r="AB14" s="856"/>
      <c r="AC14" s="856"/>
      <c r="AD14" s="856"/>
      <c r="AE14" s="856"/>
      <c r="AF14" s="856"/>
      <c r="AG14" s="856"/>
    </row>
    <row r="15" spans="1:33" ht="6" customHeight="1" x14ac:dyDescent="0.2">
      <c r="A15" s="865"/>
      <c r="B15" s="887"/>
      <c r="C15" s="875"/>
      <c r="D15" s="875"/>
      <c r="E15" s="875"/>
      <c r="F15" s="875"/>
      <c r="G15" s="875"/>
      <c r="H15" s="875"/>
      <c r="I15" s="875"/>
      <c r="J15" s="876"/>
      <c r="K15" s="867"/>
      <c r="L15" s="855"/>
      <c r="M15" s="855"/>
      <c r="N15" s="856"/>
      <c r="O15" s="856"/>
      <c r="P15" s="856"/>
      <c r="Q15" s="856"/>
      <c r="R15" s="856"/>
      <c r="S15" s="856"/>
      <c r="T15" s="856"/>
      <c r="U15" s="856"/>
      <c r="V15" s="856"/>
      <c r="W15" s="856"/>
      <c r="X15" s="856"/>
      <c r="Y15" s="856"/>
      <c r="Z15" s="856"/>
      <c r="AA15" s="856"/>
      <c r="AB15" s="856"/>
      <c r="AC15" s="856"/>
      <c r="AD15" s="856"/>
      <c r="AE15" s="856"/>
      <c r="AF15" s="856"/>
      <c r="AG15" s="856"/>
    </row>
    <row r="16" spans="1:33" ht="23.1" customHeight="1" x14ac:dyDescent="0.2">
      <c r="A16" s="865"/>
      <c r="B16" s="889" t="s">
        <v>913</v>
      </c>
      <c r="C16" s="875"/>
      <c r="D16" s="875"/>
      <c r="E16" s="875"/>
      <c r="F16" s="875"/>
      <c r="G16" s="875"/>
      <c r="H16" s="875"/>
      <c r="I16" s="875"/>
      <c r="J16" s="876"/>
      <c r="K16" s="867"/>
      <c r="L16" s="855"/>
      <c r="M16" s="855"/>
      <c r="N16" s="864"/>
      <c r="O16" s="856"/>
      <c r="P16" s="856"/>
      <c r="Q16" s="856"/>
      <c r="R16" s="856"/>
      <c r="S16" s="856"/>
      <c r="T16" s="856"/>
      <c r="U16" s="856"/>
      <c r="V16" s="856"/>
      <c r="W16" s="856"/>
      <c r="X16" s="856"/>
      <c r="Y16" s="856"/>
      <c r="Z16" s="856"/>
      <c r="AA16" s="856"/>
      <c r="AB16" s="856"/>
      <c r="AC16" s="856"/>
      <c r="AD16" s="856"/>
      <c r="AE16" s="856"/>
      <c r="AF16" s="856"/>
      <c r="AG16" s="856"/>
    </row>
    <row r="17" spans="1:33" ht="14.25" customHeight="1" x14ac:dyDescent="0.2">
      <c r="A17" s="865"/>
      <c r="B17" s="887"/>
      <c r="C17" s="903"/>
      <c r="D17" s="904" t="s">
        <v>914</v>
      </c>
      <c r="E17" s="903"/>
      <c r="F17" s="904" t="s">
        <v>915</v>
      </c>
      <c r="G17" s="903"/>
      <c r="H17" s="904" t="s">
        <v>916</v>
      </c>
      <c r="I17" s="875"/>
      <c r="J17" s="889"/>
      <c r="K17" s="867"/>
      <c r="L17" s="855"/>
      <c r="M17" s="855"/>
      <c r="N17" s="856"/>
      <c r="O17" s="856"/>
      <c r="P17" s="856"/>
      <c r="Q17" s="856"/>
      <c r="R17" s="856"/>
      <c r="S17" s="856"/>
      <c r="T17" s="856"/>
      <c r="U17" s="856"/>
      <c r="V17" s="856"/>
      <c r="W17" s="856"/>
      <c r="X17" s="856"/>
      <c r="Y17" s="856"/>
      <c r="Z17" s="856"/>
      <c r="AA17" s="856"/>
      <c r="AB17" s="856"/>
      <c r="AC17" s="856"/>
      <c r="AD17" s="856"/>
      <c r="AE17" s="856"/>
      <c r="AF17" s="856"/>
      <c r="AG17" s="856"/>
    </row>
    <row r="18" spans="1:33" ht="6" customHeight="1" x14ac:dyDescent="0.2">
      <c r="A18" s="865"/>
      <c r="B18" s="887"/>
      <c r="C18" s="875"/>
      <c r="D18" s="905"/>
      <c r="E18" s="875"/>
      <c r="F18" s="876"/>
      <c r="G18" s="875"/>
      <c r="H18" s="875"/>
      <c r="I18" s="875"/>
      <c r="J18" s="876"/>
      <c r="K18" s="867"/>
      <c r="L18" s="855"/>
      <c r="M18" s="855"/>
      <c r="N18" s="856"/>
      <c r="O18" s="856"/>
      <c r="P18" s="856"/>
      <c r="Q18" s="856"/>
      <c r="R18" s="856"/>
      <c r="S18" s="856"/>
      <c r="T18" s="856"/>
      <c r="U18" s="856"/>
      <c r="V18" s="856"/>
      <c r="W18" s="856"/>
      <c r="X18" s="856"/>
      <c r="Y18" s="856"/>
      <c r="Z18" s="856"/>
      <c r="AA18" s="856"/>
      <c r="AB18" s="856"/>
      <c r="AC18" s="856"/>
      <c r="AD18" s="856"/>
      <c r="AE18" s="856"/>
      <c r="AF18" s="856"/>
      <c r="AG18" s="856"/>
    </row>
    <row r="19" spans="1:33" ht="12.75" customHeight="1" x14ac:dyDescent="0.2">
      <c r="A19" s="865"/>
      <c r="B19" s="887"/>
      <c r="C19" s="903"/>
      <c r="D19" s="904" t="s">
        <v>917</v>
      </c>
      <c r="E19" s="903"/>
      <c r="F19" s="904" t="s">
        <v>918</v>
      </c>
      <c r="G19" s="875"/>
      <c r="H19" s="875"/>
      <c r="I19" s="875"/>
      <c r="J19" s="889"/>
      <c r="K19" s="867"/>
      <c r="L19" s="855"/>
      <c r="M19" s="855"/>
      <c r="N19" s="856"/>
      <c r="O19" s="856"/>
      <c r="P19" s="856"/>
      <c r="Q19" s="856"/>
      <c r="R19" s="856"/>
      <c r="S19" s="856"/>
      <c r="T19" s="856"/>
      <c r="U19" s="856"/>
      <c r="V19" s="856"/>
      <c r="W19" s="856"/>
      <c r="X19" s="856"/>
      <c r="Y19" s="856"/>
      <c r="Z19" s="856"/>
      <c r="AA19" s="856"/>
      <c r="AB19" s="856"/>
      <c r="AC19" s="856"/>
      <c r="AD19" s="856"/>
      <c r="AE19" s="856"/>
      <c r="AF19" s="856"/>
      <c r="AG19" s="856"/>
    </row>
    <row r="20" spans="1:33" ht="7.5" customHeight="1" x14ac:dyDescent="0.2">
      <c r="A20" s="865"/>
      <c r="B20" s="887"/>
      <c r="C20" s="889"/>
      <c r="D20" s="906"/>
      <c r="E20" s="889"/>
      <c r="F20" s="875"/>
      <c r="G20" s="907"/>
      <c r="H20" s="875"/>
      <c r="I20" s="907"/>
      <c r="J20" s="889"/>
      <c r="K20" s="867"/>
      <c r="L20" s="855"/>
      <c r="M20" s="855"/>
      <c r="N20" s="856"/>
      <c r="O20" s="856"/>
      <c r="P20" s="856"/>
      <c r="Q20" s="856"/>
      <c r="R20" s="856"/>
      <c r="S20" s="856"/>
      <c r="T20" s="856"/>
      <c r="U20" s="856"/>
      <c r="V20" s="856"/>
      <c r="W20" s="856"/>
      <c r="X20" s="856"/>
      <c r="Y20" s="856"/>
      <c r="Z20" s="856"/>
      <c r="AA20" s="856"/>
      <c r="AB20" s="856"/>
      <c r="AC20" s="856"/>
      <c r="AD20" s="856"/>
      <c r="AE20" s="856"/>
      <c r="AF20" s="856"/>
      <c r="AG20" s="856"/>
    </row>
    <row r="21" spans="1:33" ht="23.1" customHeight="1" x14ac:dyDescent="0.2">
      <c r="A21" s="865"/>
      <c r="B21" s="881" t="s">
        <v>919</v>
      </c>
      <c r="C21" s="881"/>
      <c r="D21" s="900"/>
      <c r="E21" s="901"/>
      <c r="F21" s="902"/>
      <c r="G21" s="875"/>
      <c r="H21" s="875"/>
      <c r="I21" s="875"/>
      <c r="J21" s="876"/>
      <c r="K21" s="867"/>
      <c r="L21" s="855"/>
      <c r="M21" s="855"/>
      <c r="N21" s="856"/>
      <c r="O21" s="856"/>
      <c r="P21" s="856"/>
      <c r="Q21" s="856"/>
      <c r="R21" s="856"/>
      <c r="S21" s="856"/>
      <c r="T21" s="856"/>
      <c r="U21" s="856"/>
      <c r="V21" s="856"/>
      <c r="W21" s="856"/>
      <c r="X21" s="856"/>
      <c r="Y21" s="856"/>
      <c r="Z21" s="856"/>
      <c r="AA21" s="856"/>
      <c r="AB21" s="856"/>
      <c r="AC21" s="856"/>
      <c r="AD21" s="856"/>
      <c r="AE21" s="856"/>
      <c r="AF21" s="856"/>
      <c r="AG21" s="856"/>
    </row>
    <row r="22" spans="1:33" ht="7.5" customHeight="1" x14ac:dyDescent="0.2">
      <c r="A22" s="865"/>
      <c r="B22" s="875"/>
      <c r="C22" s="875"/>
      <c r="D22" s="875"/>
      <c r="E22" s="875"/>
      <c r="F22" s="875"/>
      <c r="G22" s="875"/>
      <c r="H22" s="875"/>
      <c r="I22" s="875"/>
      <c r="J22" s="875"/>
      <c r="K22" s="867"/>
      <c r="L22" s="855"/>
      <c r="M22" s="855"/>
      <c r="N22" s="856"/>
      <c r="O22" s="856"/>
      <c r="P22" s="856"/>
      <c r="Q22" s="856"/>
      <c r="R22" s="856"/>
      <c r="S22" s="856"/>
      <c r="T22" s="856"/>
      <c r="U22" s="856"/>
      <c r="V22" s="856"/>
      <c r="W22" s="856"/>
      <c r="X22" s="856"/>
      <c r="Y22" s="856"/>
      <c r="Z22" s="856"/>
      <c r="AA22" s="856"/>
      <c r="AB22" s="856"/>
      <c r="AC22" s="856"/>
      <c r="AD22" s="856"/>
      <c r="AE22" s="856"/>
      <c r="AF22" s="856"/>
      <c r="AG22" s="856"/>
    </row>
    <row r="23" spans="1:33" ht="23.1" customHeight="1" x14ac:dyDescent="0.2">
      <c r="A23" s="865"/>
      <c r="B23" s="881" t="s">
        <v>920</v>
      </c>
      <c r="C23" s="881"/>
      <c r="D23" s="908"/>
      <c r="E23" s="909"/>
      <c r="F23" s="909"/>
      <c r="G23" s="909"/>
      <c r="H23" s="909"/>
      <c r="I23" s="909"/>
      <c r="J23" s="909"/>
      <c r="K23" s="867"/>
      <c r="L23" s="855"/>
      <c r="M23" s="855"/>
      <c r="N23" s="856"/>
      <c r="O23" s="856"/>
      <c r="P23" s="856"/>
      <c r="Q23" s="856"/>
      <c r="R23" s="856"/>
      <c r="S23" s="856"/>
      <c r="T23" s="856"/>
      <c r="U23" s="856"/>
      <c r="V23" s="856"/>
      <c r="W23" s="856"/>
      <c r="X23" s="856"/>
      <c r="Y23" s="856"/>
      <c r="Z23" s="856"/>
      <c r="AA23" s="856"/>
      <c r="AB23" s="856"/>
      <c r="AC23" s="856"/>
      <c r="AD23" s="856"/>
      <c r="AE23" s="856"/>
      <c r="AF23" s="856"/>
      <c r="AG23" s="856"/>
    </row>
    <row r="24" spans="1:33" ht="64.349999999999994" customHeight="1" x14ac:dyDescent="0.2">
      <c r="A24" s="865"/>
      <c r="B24" s="910"/>
      <c r="C24" s="911"/>
      <c r="D24" s="911"/>
      <c r="E24" s="911"/>
      <c r="F24" s="911"/>
      <c r="G24" s="911"/>
      <c r="H24" s="911"/>
      <c r="I24" s="911"/>
      <c r="J24" s="912"/>
      <c r="K24" s="867"/>
      <c r="L24" s="855"/>
      <c r="M24" s="855"/>
      <c r="N24" s="856"/>
      <c r="O24" s="856"/>
      <c r="P24" s="856"/>
      <c r="Q24" s="856"/>
      <c r="R24" s="856"/>
      <c r="S24" s="856"/>
      <c r="T24" s="856"/>
      <c r="U24" s="856"/>
      <c r="V24" s="856"/>
      <c r="W24" s="856"/>
      <c r="X24" s="856"/>
      <c r="Y24" s="856"/>
      <c r="Z24" s="856"/>
      <c r="AA24" s="856"/>
      <c r="AB24" s="856"/>
      <c r="AC24" s="856"/>
      <c r="AD24" s="856"/>
      <c r="AE24" s="856"/>
      <c r="AF24" s="856"/>
      <c r="AG24" s="856"/>
    </row>
    <row r="25" spans="1:33" ht="7.5" customHeight="1" x14ac:dyDescent="0.2">
      <c r="A25" s="865"/>
      <c r="B25" s="875"/>
      <c r="C25" s="875"/>
      <c r="D25" s="875"/>
      <c r="E25" s="875"/>
      <c r="F25" s="875"/>
      <c r="G25" s="875"/>
      <c r="H25" s="875"/>
      <c r="I25" s="875"/>
      <c r="J25" s="875"/>
      <c r="K25" s="867"/>
      <c r="L25" s="855"/>
      <c r="M25" s="855"/>
      <c r="N25" s="856"/>
      <c r="O25" s="856"/>
      <c r="P25" s="856"/>
      <c r="Q25" s="856"/>
      <c r="R25" s="856"/>
      <c r="S25" s="856"/>
      <c r="T25" s="856"/>
      <c r="U25" s="856"/>
      <c r="V25" s="856"/>
      <c r="W25" s="856"/>
      <c r="X25" s="856"/>
      <c r="Y25" s="856"/>
      <c r="Z25" s="856"/>
      <c r="AA25" s="856"/>
      <c r="AB25" s="856"/>
      <c r="AC25" s="856"/>
      <c r="AD25" s="856"/>
      <c r="AE25" s="856"/>
      <c r="AF25" s="856"/>
      <c r="AG25" s="856"/>
    </row>
    <row r="26" spans="1:33" s="899" customFormat="1" ht="23.1" customHeight="1" x14ac:dyDescent="0.2">
      <c r="A26" s="888"/>
      <c r="B26" s="881" t="s">
        <v>921</v>
      </c>
      <c r="C26" s="909"/>
      <c r="D26" s="908"/>
      <c r="E26" s="913"/>
      <c r="F26" s="914"/>
      <c r="G26" s="909"/>
      <c r="H26" s="915"/>
      <c r="I26" s="916"/>
      <c r="J26" s="909"/>
      <c r="K26" s="895"/>
      <c r="L26" s="897" t="s">
        <v>922</v>
      </c>
      <c r="M26" s="897"/>
      <c r="N26" s="864"/>
      <c r="O26" s="898"/>
      <c r="P26" s="898"/>
      <c r="Q26" s="898"/>
      <c r="R26" s="898"/>
      <c r="S26" s="898"/>
      <c r="T26" s="898"/>
      <c r="U26" s="898"/>
      <c r="V26" s="898"/>
      <c r="W26" s="898"/>
      <c r="X26" s="898"/>
      <c r="Y26" s="898"/>
      <c r="Z26" s="898"/>
      <c r="AA26" s="898"/>
      <c r="AB26" s="898"/>
      <c r="AC26" s="898"/>
      <c r="AD26" s="898"/>
      <c r="AE26" s="898"/>
      <c r="AF26" s="898"/>
      <c r="AG26" s="898"/>
    </row>
    <row r="27" spans="1:33" ht="11.45" customHeight="1" x14ac:dyDescent="0.2">
      <c r="A27" s="865"/>
      <c r="B27" s="875"/>
      <c r="C27" s="875"/>
      <c r="D27" s="875"/>
      <c r="E27" s="875"/>
      <c r="F27" s="875"/>
      <c r="G27" s="875"/>
      <c r="H27" s="875"/>
      <c r="I27" s="875"/>
      <c r="J27" s="875"/>
      <c r="K27" s="867"/>
      <c r="L27" s="855" t="s">
        <v>923</v>
      </c>
      <c r="M27" s="855"/>
      <c r="N27" s="856"/>
      <c r="O27" s="856"/>
      <c r="P27" s="856"/>
      <c r="Q27" s="856"/>
      <c r="R27" s="856"/>
      <c r="S27" s="856"/>
      <c r="T27" s="856"/>
      <c r="U27" s="856"/>
      <c r="V27" s="856"/>
      <c r="W27" s="856"/>
      <c r="X27" s="856"/>
      <c r="Y27" s="856"/>
      <c r="Z27" s="856"/>
      <c r="AA27" s="856"/>
      <c r="AB27" s="856"/>
      <c r="AC27" s="856"/>
      <c r="AD27" s="856"/>
      <c r="AE27" s="856"/>
      <c r="AF27" s="856"/>
      <c r="AG27" s="856"/>
    </row>
    <row r="28" spans="1:33" ht="23.1" customHeight="1" x14ac:dyDescent="0.2">
      <c r="A28" s="865"/>
      <c r="B28" s="917" t="s">
        <v>924</v>
      </c>
      <c r="C28" s="917"/>
      <c r="D28" s="917"/>
      <c r="E28" s="917"/>
      <c r="F28" s="917"/>
      <c r="G28" s="917"/>
      <c r="H28" s="917"/>
      <c r="I28" s="917"/>
      <c r="J28" s="917"/>
      <c r="K28" s="867"/>
      <c r="L28" s="855"/>
      <c r="M28" s="855"/>
      <c r="N28" s="856"/>
      <c r="O28" s="856"/>
      <c r="P28" s="856"/>
      <c r="Q28" s="856"/>
      <c r="R28" s="856"/>
      <c r="S28" s="856"/>
      <c r="T28" s="856"/>
      <c r="U28" s="856"/>
      <c r="V28" s="856"/>
      <c r="W28" s="856"/>
      <c r="X28" s="856"/>
      <c r="Y28" s="856"/>
      <c r="Z28" s="856"/>
      <c r="AA28" s="856"/>
      <c r="AB28" s="856"/>
      <c r="AC28" s="856"/>
      <c r="AD28" s="856"/>
      <c r="AE28" s="856"/>
      <c r="AF28" s="856"/>
      <c r="AG28" s="856"/>
    </row>
    <row r="29" spans="1:33" s="924" customFormat="1" ht="20.100000000000001" customHeight="1" x14ac:dyDescent="0.25">
      <c r="A29" s="918"/>
      <c r="B29" s="919" t="s">
        <v>925</v>
      </c>
      <c r="C29" s="919"/>
      <c r="D29" s="919" t="s">
        <v>926</v>
      </c>
      <c r="E29" s="919"/>
      <c r="F29" s="919" t="s">
        <v>625</v>
      </c>
      <c r="G29" s="919"/>
      <c r="H29" s="919" t="s">
        <v>927</v>
      </c>
      <c r="I29" s="919"/>
      <c r="J29" s="919" t="s">
        <v>626</v>
      </c>
      <c r="K29" s="920"/>
      <c r="L29" s="921"/>
      <c r="M29" s="921"/>
      <c r="N29" s="922"/>
      <c r="O29" s="923"/>
      <c r="P29" s="923"/>
      <c r="Q29" s="923"/>
      <c r="R29" s="923"/>
      <c r="S29" s="923"/>
      <c r="T29" s="923"/>
      <c r="U29" s="923"/>
      <c r="V29" s="923"/>
      <c r="W29" s="923"/>
      <c r="X29" s="923"/>
      <c r="Y29" s="923"/>
      <c r="Z29" s="923"/>
      <c r="AA29" s="923"/>
      <c r="AB29" s="923"/>
      <c r="AC29" s="923"/>
      <c r="AD29" s="923"/>
      <c r="AE29" s="923"/>
      <c r="AF29" s="923"/>
      <c r="AG29" s="923"/>
    </row>
    <row r="30" spans="1:33" ht="15.95" customHeight="1" x14ac:dyDescent="0.2">
      <c r="A30" s="865"/>
      <c r="B30" s="925"/>
      <c r="C30" s="926"/>
      <c r="D30" s="925"/>
      <c r="E30" s="926"/>
      <c r="F30" s="925"/>
      <c r="G30" s="926"/>
      <c r="H30" s="925"/>
      <c r="I30" s="926"/>
      <c r="J30" s="925"/>
      <c r="K30" s="867"/>
      <c r="L30" s="855"/>
      <c r="M30" s="855"/>
      <c r="N30" s="856"/>
      <c r="O30" s="856"/>
      <c r="P30" s="856"/>
      <c r="Q30" s="856"/>
      <c r="R30" s="856"/>
      <c r="S30" s="856"/>
      <c r="T30" s="856"/>
      <c r="U30" s="856"/>
      <c r="V30" s="856"/>
      <c r="W30" s="856"/>
      <c r="X30" s="856"/>
      <c r="Y30" s="856"/>
      <c r="Z30" s="856"/>
      <c r="AA30" s="856"/>
      <c r="AB30" s="856"/>
      <c r="AC30" s="856"/>
      <c r="AD30" s="856"/>
      <c r="AE30" s="856"/>
      <c r="AF30" s="856"/>
      <c r="AG30" s="856"/>
    </row>
    <row r="31" spans="1:33" ht="7.5" customHeight="1" x14ac:dyDescent="0.2">
      <c r="A31" s="865"/>
      <c r="B31" s="926"/>
      <c r="C31" s="926"/>
      <c r="D31" s="926"/>
      <c r="E31" s="926"/>
      <c r="F31" s="926"/>
      <c r="G31" s="926"/>
      <c r="H31" s="926"/>
      <c r="I31" s="926"/>
      <c r="J31" s="926"/>
      <c r="K31" s="867"/>
      <c r="L31" s="855"/>
      <c r="M31" s="855"/>
      <c r="N31" s="856"/>
      <c r="O31" s="856"/>
      <c r="P31" s="856"/>
      <c r="Q31" s="856"/>
      <c r="R31" s="856"/>
      <c r="S31" s="856"/>
      <c r="T31" s="856"/>
      <c r="U31" s="856"/>
      <c r="V31" s="856"/>
      <c r="W31" s="856"/>
      <c r="X31" s="856"/>
      <c r="Y31" s="856"/>
      <c r="Z31" s="856"/>
      <c r="AA31" s="856"/>
      <c r="AB31" s="856"/>
      <c r="AC31" s="856"/>
      <c r="AD31" s="856"/>
      <c r="AE31" s="856"/>
      <c r="AF31" s="856"/>
      <c r="AG31" s="856"/>
    </row>
    <row r="32" spans="1:33" ht="15.95" customHeight="1" x14ac:dyDescent="0.2">
      <c r="A32" s="865"/>
      <c r="B32" s="925"/>
      <c r="C32" s="926"/>
      <c r="D32" s="925"/>
      <c r="E32" s="926"/>
      <c r="F32" s="925"/>
      <c r="G32" s="926"/>
      <c r="H32" s="925"/>
      <c r="I32" s="926"/>
      <c r="J32" s="925"/>
      <c r="K32" s="867"/>
      <c r="L32" s="855"/>
      <c r="M32" s="855"/>
      <c r="N32" s="856"/>
      <c r="O32" s="856"/>
      <c r="P32" s="856"/>
      <c r="Q32" s="856"/>
      <c r="R32" s="856"/>
      <c r="S32" s="856"/>
      <c r="T32" s="856"/>
      <c r="U32" s="856"/>
      <c r="V32" s="856"/>
      <c r="W32" s="856"/>
      <c r="X32" s="856"/>
      <c r="Y32" s="856"/>
      <c r="Z32" s="856"/>
      <c r="AA32" s="856"/>
      <c r="AB32" s="856"/>
      <c r="AC32" s="856"/>
      <c r="AD32" s="856"/>
      <c r="AE32" s="856"/>
      <c r="AF32" s="856"/>
      <c r="AG32" s="856"/>
    </row>
    <row r="33" spans="1:33" ht="7.5" customHeight="1" x14ac:dyDescent="0.2">
      <c r="A33" s="865"/>
      <c r="B33" s="926"/>
      <c r="C33" s="926"/>
      <c r="D33" s="926"/>
      <c r="E33" s="926"/>
      <c r="F33" s="926"/>
      <c r="G33" s="926"/>
      <c r="H33" s="926"/>
      <c r="I33" s="926"/>
      <c r="J33" s="926"/>
      <c r="K33" s="867"/>
      <c r="L33" s="855"/>
      <c r="M33" s="855"/>
      <c r="N33" s="856"/>
      <c r="O33" s="856"/>
      <c r="P33" s="856"/>
      <c r="Q33" s="856"/>
      <c r="R33" s="856"/>
      <c r="S33" s="856"/>
      <c r="T33" s="856"/>
      <c r="U33" s="856"/>
      <c r="V33" s="856"/>
      <c r="W33" s="856"/>
      <c r="X33" s="856"/>
      <c r="Y33" s="856"/>
      <c r="Z33" s="856"/>
      <c r="AA33" s="856"/>
      <c r="AB33" s="856"/>
      <c r="AC33" s="856"/>
      <c r="AD33" s="856"/>
      <c r="AE33" s="856"/>
      <c r="AF33" s="856"/>
      <c r="AG33" s="856"/>
    </row>
    <row r="34" spans="1:33" ht="15.95" customHeight="1" x14ac:dyDescent="0.2">
      <c r="A34" s="865"/>
      <c r="B34" s="925"/>
      <c r="C34" s="926"/>
      <c r="D34" s="925"/>
      <c r="E34" s="926"/>
      <c r="F34" s="925"/>
      <c r="G34" s="926"/>
      <c r="H34" s="925"/>
      <c r="I34" s="926"/>
      <c r="J34" s="925"/>
      <c r="K34" s="867"/>
      <c r="L34" s="855"/>
      <c r="M34" s="855"/>
      <c r="N34" s="856"/>
      <c r="O34" s="856"/>
      <c r="P34" s="856"/>
      <c r="Q34" s="856"/>
      <c r="R34" s="856"/>
      <c r="S34" s="856"/>
      <c r="T34" s="856"/>
      <c r="U34" s="856"/>
      <c r="V34" s="856"/>
      <c r="W34" s="856"/>
      <c r="X34" s="856"/>
      <c r="Y34" s="856"/>
      <c r="Z34" s="856"/>
      <c r="AA34" s="856"/>
      <c r="AB34" s="856"/>
      <c r="AC34" s="856"/>
      <c r="AD34" s="856"/>
      <c r="AE34" s="856"/>
      <c r="AF34" s="856"/>
      <c r="AG34" s="856"/>
    </row>
    <row r="35" spans="1:33" ht="7.5" customHeight="1" x14ac:dyDescent="0.2">
      <c r="A35" s="865"/>
      <c r="B35" s="926"/>
      <c r="C35" s="926"/>
      <c r="D35" s="926"/>
      <c r="E35" s="926"/>
      <c r="F35" s="926"/>
      <c r="G35" s="926"/>
      <c r="H35" s="926"/>
      <c r="I35" s="926"/>
      <c r="J35" s="926"/>
      <c r="K35" s="867"/>
      <c r="L35" s="855"/>
      <c r="M35" s="855"/>
      <c r="N35" s="856"/>
      <c r="O35" s="856"/>
      <c r="P35" s="856"/>
      <c r="Q35" s="856"/>
      <c r="R35" s="856"/>
      <c r="S35" s="856"/>
      <c r="T35" s="856"/>
      <c r="U35" s="856"/>
      <c r="V35" s="856"/>
      <c r="W35" s="856"/>
      <c r="X35" s="856"/>
      <c r="Y35" s="856"/>
      <c r="Z35" s="856"/>
      <c r="AA35" s="856"/>
      <c r="AB35" s="856"/>
      <c r="AC35" s="856"/>
      <c r="AD35" s="856"/>
      <c r="AE35" s="856"/>
      <c r="AF35" s="856"/>
      <c r="AG35" s="856"/>
    </row>
    <row r="36" spans="1:33" ht="15.95" customHeight="1" x14ac:dyDescent="0.2">
      <c r="A36" s="865"/>
      <c r="B36" s="925"/>
      <c r="C36" s="926"/>
      <c r="D36" s="925"/>
      <c r="E36" s="926"/>
      <c r="F36" s="925"/>
      <c r="G36" s="926"/>
      <c r="H36" s="925"/>
      <c r="I36" s="926"/>
      <c r="J36" s="925"/>
      <c r="K36" s="867"/>
      <c r="L36" s="855"/>
      <c r="M36" s="855"/>
      <c r="N36" s="856"/>
      <c r="O36" s="856"/>
      <c r="P36" s="856"/>
      <c r="Q36" s="856"/>
      <c r="R36" s="856"/>
      <c r="S36" s="856"/>
      <c r="T36" s="856"/>
      <c r="U36" s="856"/>
      <c r="V36" s="856"/>
      <c r="W36" s="856"/>
      <c r="X36" s="856"/>
      <c r="Y36" s="856"/>
      <c r="Z36" s="856"/>
      <c r="AA36" s="856"/>
      <c r="AB36" s="856"/>
      <c r="AC36" s="856"/>
      <c r="AD36" s="856"/>
      <c r="AE36" s="856"/>
      <c r="AF36" s="856"/>
      <c r="AG36" s="856"/>
    </row>
    <row r="37" spans="1:33" ht="7.5" customHeight="1" x14ac:dyDescent="0.2">
      <c r="A37" s="865"/>
      <c r="B37" s="875"/>
      <c r="C37" s="875"/>
      <c r="D37" s="875"/>
      <c r="E37" s="875"/>
      <c r="F37" s="875"/>
      <c r="G37" s="875"/>
      <c r="H37" s="875"/>
      <c r="I37" s="875"/>
      <c r="J37" s="875"/>
      <c r="K37" s="867"/>
      <c r="L37" s="855"/>
      <c r="M37" s="855"/>
      <c r="N37" s="856"/>
      <c r="O37" s="856"/>
      <c r="P37" s="856"/>
      <c r="Q37" s="856"/>
      <c r="R37" s="856"/>
      <c r="S37" s="856"/>
      <c r="T37" s="856"/>
      <c r="U37" s="856"/>
      <c r="V37" s="856"/>
      <c r="W37" s="856"/>
      <c r="X37" s="856"/>
      <c r="Y37" s="856"/>
      <c r="Z37" s="856"/>
      <c r="AA37" s="856"/>
      <c r="AB37" s="856"/>
      <c r="AC37" s="856"/>
      <c r="AD37" s="856"/>
      <c r="AE37" s="856"/>
      <c r="AF37" s="856"/>
      <c r="AG37" s="856"/>
    </row>
    <row r="38" spans="1:33" s="930" customFormat="1" ht="27" customHeight="1" x14ac:dyDescent="0.2">
      <c r="A38" s="927"/>
      <c r="B38" s="917" t="s">
        <v>928</v>
      </c>
      <c r="C38" s="917"/>
      <c r="D38" s="917"/>
      <c r="E38" s="917"/>
      <c r="F38" s="917"/>
      <c r="G38" s="917"/>
      <c r="H38" s="917"/>
      <c r="I38" s="917"/>
      <c r="J38" s="917"/>
      <c r="K38" s="928"/>
      <c r="L38" s="896"/>
      <c r="M38" s="896"/>
      <c r="N38" s="929"/>
      <c r="O38" s="929"/>
      <c r="P38" s="929"/>
      <c r="Q38" s="929"/>
      <c r="R38" s="929"/>
      <c r="S38" s="929"/>
      <c r="T38" s="929"/>
      <c r="U38" s="929"/>
      <c r="V38" s="929"/>
      <c r="W38" s="929"/>
      <c r="X38" s="929"/>
      <c r="Y38" s="929"/>
      <c r="Z38" s="929"/>
      <c r="AA38" s="929"/>
      <c r="AB38" s="929"/>
      <c r="AC38" s="929"/>
      <c r="AD38" s="929"/>
      <c r="AE38" s="929"/>
      <c r="AF38" s="929"/>
      <c r="AG38" s="929"/>
    </row>
    <row r="39" spans="1:33" ht="157.35" customHeight="1" x14ac:dyDescent="0.2">
      <c r="A39" s="865"/>
      <c r="B39" s="910"/>
      <c r="C39" s="911"/>
      <c r="D39" s="911"/>
      <c r="E39" s="911"/>
      <c r="F39" s="911"/>
      <c r="G39" s="911"/>
      <c r="H39" s="911"/>
      <c r="I39" s="911"/>
      <c r="J39" s="912"/>
      <c r="K39" s="867"/>
      <c r="L39" s="855"/>
      <c r="M39" s="855"/>
      <c r="N39" s="856"/>
      <c r="O39" s="856"/>
      <c r="P39" s="856"/>
      <c r="Q39" s="856"/>
      <c r="R39" s="856"/>
      <c r="S39" s="856"/>
      <c r="T39" s="856"/>
      <c r="U39" s="856"/>
      <c r="V39" s="856"/>
      <c r="W39" s="856"/>
      <c r="X39" s="856"/>
      <c r="Y39" s="856"/>
      <c r="Z39" s="856"/>
      <c r="AA39" s="856"/>
      <c r="AB39" s="856"/>
      <c r="AC39" s="856"/>
      <c r="AD39" s="856"/>
      <c r="AE39" s="856"/>
      <c r="AF39" s="856"/>
      <c r="AG39" s="856"/>
    </row>
    <row r="40" spans="1:33" ht="7.5" customHeight="1" x14ac:dyDescent="0.2">
      <c r="A40" s="865"/>
      <c r="B40" s="875"/>
      <c r="C40" s="875"/>
      <c r="D40" s="875"/>
      <c r="E40" s="875"/>
      <c r="F40" s="875"/>
      <c r="G40" s="875"/>
      <c r="H40" s="875"/>
      <c r="I40" s="875"/>
      <c r="J40" s="875"/>
      <c r="K40" s="867"/>
      <c r="L40" s="855"/>
      <c r="M40" s="855"/>
      <c r="N40" s="856"/>
      <c r="O40" s="856"/>
      <c r="P40" s="856"/>
      <c r="Q40" s="856"/>
      <c r="R40" s="856"/>
      <c r="S40" s="856"/>
      <c r="T40" s="856"/>
      <c r="U40" s="856"/>
      <c r="V40" s="856"/>
      <c r="W40" s="856"/>
      <c r="X40" s="856"/>
      <c r="Y40" s="856"/>
      <c r="Z40" s="856"/>
      <c r="AA40" s="856"/>
      <c r="AB40" s="856"/>
      <c r="AC40" s="856"/>
      <c r="AD40" s="856"/>
      <c r="AE40" s="856"/>
      <c r="AF40" s="856"/>
      <c r="AG40" s="856"/>
    </row>
    <row r="41" spans="1:33" ht="16.5" customHeight="1" x14ac:dyDescent="0.2">
      <c r="A41" s="865"/>
      <c r="B41" s="889" t="s">
        <v>929</v>
      </c>
      <c r="C41" s="900"/>
      <c r="D41" s="901"/>
      <c r="E41" s="901"/>
      <c r="F41" s="901"/>
      <c r="G41" s="901"/>
      <c r="H41" s="901"/>
      <c r="I41" s="901"/>
      <c r="J41" s="902"/>
      <c r="K41" s="867"/>
      <c r="L41" s="855"/>
      <c r="M41" s="855"/>
      <c r="N41" s="856"/>
      <c r="O41" s="856"/>
      <c r="P41" s="856"/>
      <c r="Q41" s="856"/>
      <c r="R41" s="856"/>
      <c r="S41" s="856"/>
      <c r="T41" s="856"/>
      <c r="U41" s="856"/>
      <c r="V41" s="856"/>
      <c r="W41" s="856"/>
      <c r="X41" s="856"/>
      <c r="Y41" s="856"/>
      <c r="Z41" s="856"/>
      <c r="AA41" s="856"/>
      <c r="AB41" s="856"/>
      <c r="AC41" s="856"/>
      <c r="AD41" s="856"/>
      <c r="AE41" s="856"/>
      <c r="AF41" s="856"/>
      <c r="AG41" s="856"/>
    </row>
    <row r="42" spans="1:33" ht="7.5" customHeight="1" x14ac:dyDescent="0.2">
      <c r="A42" s="865"/>
      <c r="B42" s="875"/>
      <c r="C42" s="931"/>
      <c r="D42" s="931"/>
      <c r="E42" s="931"/>
      <c r="F42" s="931"/>
      <c r="G42" s="931"/>
      <c r="H42" s="931"/>
      <c r="I42" s="931"/>
      <c r="J42" s="931"/>
      <c r="K42" s="867"/>
      <c r="L42" s="855"/>
      <c r="M42" s="855"/>
      <c r="N42" s="856"/>
      <c r="O42" s="856"/>
      <c r="P42" s="856"/>
      <c r="Q42" s="856"/>
      <c r="R42" s="856"/>
      <c r="S42" s="856"/>
      <c r="T42" s="856"/>
      <c r="U42" s="856"/>
      <c r="V42" s="856"/>
      <c r="W42" s="856"/>
      <c r="X42" s="856"/>
      <c r="Y42" s="856"/>
      <c r="Z42" s="856"/>
      <c r="AA42" s="856"/>
      <c r="AB42" s="856"/>
      <c r="AC42" s="856"/>
      <c r="AD42" s="856"/>
      <c r="AE42" s="856"/>
      <c r="AF42" s="856"/>
      <c r="AG42" s="856"/>
    </row>
    <row r="43" spans="1:33" ht="15" customHeight="1" x14ac:dyDescent="0.2">
      <c r="A43" s="865"/>
      <c r="B43" s="889" t="s">
        <v>930</v>
      </c>
      <c r="C43" s="900"/>
      <c r="D43" s="901"/>
      <c r="E43" s="901"/>
      <c r="F43" s="901"/>
      <c r="G43" s="901"/>
      <c r="H43" s="901"/>
      <c r="I43" s="901"/>
      <c r="J43" s="902"/>
      <c r="K43" s="867"/>
      <c r="L43" s="855"/>
      <c r="M43" s="855"/>
      <c r="N43" s="856"/>
      <c r="O43" s="856"/>
      <c r="P43" s="856"/>
      <c r="Q43" s="856"/>
      <c r="R43" s="856"/>
      <c r="S43" s="856"/>
      <c r="T43" s="856"/>
      <c r="U43" s="856"/>
      <c r="V43" s="856"/>
      <c r="W43" s="856"/>
      <c r="X43" s="856"/>
      <c r="Y43" s="856"/>
      <c r="Z43" s="856"/>
      <c r="AA43" s="856"/>
      <c r="AB43" s="856"/>
      <c r="AC43" s="856"/>
      <c r="AD43" s="856"/>
      <c r="AE43" s="856"/>
      <c r="AF43" s="856"/>
      <c r="AG43" s="856"/>
    </row>
    <row r="44" spans="1:33" ht="7.5" customHeight="1" x14ac:dyDescent="0.2">
      <c r="A44" s="865"/>
      <c r="B44" s="875"/>
      <c r="C44" s="931"/>
      <c r="D44" s="931"/>
      <c r="E44" s="931"/>
      <c r="F44" s="931"/>
      <c r="G44" s="931"/>
      <c r="H44" s="931"/>
      <c r="I44" s="931"/>
      <c r="J44" s="931"/>
      <c r="K44" s="867"/>
      <c r="L44" s="855"/>
      <c r="M44" s="855"/>
      <c r="N44" s="856"/>
      <c r="O44" s="856"/>
      <c r="P44" s="856"/>
      <c r="Q44" s="856"/>
      <c r="R44" s="856"/>
      <c r="S44" s="856"/>
      <c r="T44" s="856"/>
      <c r="U44" s="856"/>
      <c r="V44" s="856"/>
      <c r="W44" s="856"/>
      <c r="X44" s="856"/>
      <c r="Y44" s="856"/>
      <c r="Z44" s="856"/>
      <c r="AA44" s="856"/>
      <c r="AB44" s="856"/>
      <c r="AC44" s="856"/>
      <c r="AD44" s="856"/>
      <c r="AE44" s="856"/>
      <c r="AF44" s="856"/>
      <c r="AG44" s="856"/>
    </row>
    <row r="45" spans="1:33" ht="15" customHeight="1" x14ac:dyDescent="0.2">
      <c r="A45" s="865"/>
      <c r="B45" s="889" t="s">
        <v>931</v>
      </c>
      <c r="C45" s="900"/>
      <c r="D45" s="901"/>
      <c r="E45" s="901"/>
      <c r="F45" s="901"/>
      <c r="G45" s="901"/>
      <c r="H45" s="901"/>
      <c r="I45" s="901"/>
      <c r="J45" s="902"/>
      <c r="K45" s="867"/>
      <c r="L45" s="855"/>
      <c r="M45" s="855"/>
      <c r="N45" s="856"/>
      <c r="O45" s="856"/>
      <c r="P45" s="856"/>
      <c r="Q45" s="856"/>
      <c r="R45" s="856"/>
      <c r="S45" s="856"/>
      <c r="T45" s="856"/>
      <c r="U45" s="856"/>
      <c r="V45" s="856"/>
      <c r="W45" s="856"/>
      <c r="X45" s="856"/>
      <c r="Y45" s="856"/>
      <c r="Z45" s="856"/>
      <c r="AA45" s="856"/>
      <c r="AB45" s="856"/>
      <c r="AC45" s="856"/>
      <c r="AD45" s="856"/>
      <c r="AE45" s="856"/>
      <c r="AF45" s="856"/>
      <c r="AG45" s="856"/>
    </row>
    <row r="46" spans="1:33" ht="7.5" customHeight="1" x14ac:dyDescent="0.2">
      <c r="A46" s="865"/>
      <c r="B46" s="875"/>
      <c r="C46" s="931"/>
      <c r="D46" s="931"/>
      <c r="E46" s="931"/>
      <c r="F46" s="931"/>
      <c r="G46" s="931"/>
      <c r="H46" s="931"/>
      <c r="I46" s="931"/>
      <c r="J46" s="931"/>
      <c r="K46" s="867"/>
      <c r="L46" s="855"/>
      <c r="M46" s="855"/>
      <c r="N46" s="856"/>
      <c r="O46" s="856"/>
      <c r="P46" s="856"/>
      <c r="Q46" s="856"/>
      <c r="R46" s="856"/>
      <c r="S46" s="856"/>
      <c r="T46" s="856"/>
      <c r="U46" s="856"/>
      <c r="V46" s="856"/>
      <c r="W46" s="856"/>
      <c r="X46" s="856"/>
      <c r="Y46" s="856"/>
      <c r="Z46" s="856"/>
      <c r="AA46" s="856"/>
      <c r="AB46" s="856"/>
      <c r="AC46" s="856"/>
      <c r="AD46" s="856"/>
      <c r="AE46" s="856"/>
      <c r="AF46" s="856"/>
      <c r="AG46" s="856"/>
    </row>
    <row r="47" spans="1:33" ht="15.75" customHeight="1" x14ac:dyDescent="0.2">
      <c r="A47" s="865"/>
      <c r="B47" s="889" t="s">
        <v>932</v>
      </c>
      <c r="C47" s="900"/>
      <c r="D47" s="901"/>
      <c r="E47" s="901"/>
      <c r="F47" s="901"/>
      <c r="G47" s="901"/>
      <c r="H47" s="901"/>
      <c r="I47" s="901"/>
      <c r="J47" s="902"/>
      <c r="K47" s="867"/>
      <c r="L47" s="855"/>
      <c r="M47" s="855"/>
      <c r="N47" s="856"/>
      <c r="O47" s="856"/>
      <c r="P47" s="856"/>
      <c r="Q47" s="856"/>
      <c r="R47" s="856"/>
      <c r="S47" s="856"/>
      <c r="T47" s="856"/>
      <c r="U47" s="856"/>
      <c r="V47" s="856"/>
      <c r="W47" s="856"/>
      <c r="X47" s="856"/>
      <c r="Y47" s="856"/>
      <c r="Z47" s="856"/>
      <c r="AA47" s="856"/>
      <c r="AB47" s="856"/>
      <c r="AC47" s="856"/>
      <c r="AD47" s="856"/>
      <c r="AE47" s="856"/>
      <c r="AF47" s="856"/>
      <c r="AG47" s="856"/>
    </row>
    <row r="48" spans="1:33" ht="12.75" customHeight="1" thickBot="1" x14ac:dyDescent="0.25">
      <c r="A48" s="858"/>
      <c r="B48" s="932"/>
      <c r="C48" s="932"/>
      <c r="D48" s="932"/>
      <c r="E48" s="932"/>
      <c r="F48" s="932"/>
      <c r="G48" s="932"/>
      <c r="H48" s="932"/>
      <c r="I48" s="932"/>
      <c r="J48" s="933"/>
      <c r="K48" s="862"/>
      <c r="L48" s="855"/>
      <c r="M48" s="855"/>
      <c r="N48" s="856"/>
      <c r="O48" s="856"/>
      <c r="P48" s="856"/>
      <c r="Q48" s="856"/>
      <c r="R48" s="856"/>
      <c r="S48" s="856"/>
      <c r="T48" s="856"/>
      <c r="U48" s="856"/>
      <c r="V48" s="856"/>
      <c r="W48" s="856"/>
      <c r="X48" s="856"/>
      <c r="Y48" s="856"/>
      <c r="Z48" s="856"/>
      <c r="AA48" s="856"/>
      <c r="AB48" s="856"/>
      <c r="AC48" s="856"/>
      <c r="AD48" s="856"/>
      <c r="AE48" s="856"/>
      <c r="AF48" s="856"/>
      <c r="AG48" s="856"/>
    </row>
    <row r="49" spans="1:33" x14ac:dyDescent="0.2">
      <c r="A49" s="856"/>
      <c r="B49" s="856"/>
      <c r="C49" s="856"/>
      <c r="D49" s="856"/>
      <c r="E49" s="856"/>
      <c r="F49" s="856"/>
      <c r="G49" s="856"/>
      <c r="H49" s="856"/>
      <c r="I49" s="856"/>
      <c r="J49" s="856"/>
      <c r="K49" s="856"/>
      <c r="L49" s="856"/>
      <c r="M49" s="856"/>
      <c r="N49" s="856"/>
      <c r="O49" s="856"/>
      <c r="P49" s="856"/>
      <c r="Q49" s="856"/>
      <c r="R49" s="856"/>
      <c r="S49" s="856"/>
      <c r="T49" s="856"/>
      <c r="U49" s="856"/>
      <c r="V49" s="856"/>
      <c r="W49" s="856"/>
      <c r="X49" s="856"/>
      <c r="Y49" s="856"/>
      <c r="Z49" s="856"/>
      <c r="AA49" s="856"/>
      <c r="AB49" s="856"/>
      <c r="AC49" s="856"/>
      <c r="AD49" s="856"/>
      <c r="AE49" s="856"/>
      <c r="AF49" s="856"/>
      <c r="AG49" s="856"/>
    </row>
    <row r="50" spans="1:33" x14ac:dyDescent="0.2">
      <c r="A50" s="856"/>
      <c r="B50" s="856"/>
      <c r="C50" s="856"/>
      <c r="D50" s="856"/>
      <c r="E50" s="856"/>
      <c r="F50" s="856"/>
      <c r="G50" s="856"/>
      <c r="H50" s="856"/>
      <c r="I50" s="856"/>
      <c r="J50" s="856"/>
      <c r="K50" s="856"/>
      <c r="L50" s="856"/>
      <c r="M50" s="856"/>
      <c r="N50" s="856"/>
      <c r="O50" s="856"/>
      <c r="P50" s="856"/>
      <c r="Q50" s="856"/>
      <c r="R50" s="856"/>
      <c r="S50" s="856"/>
      <c r="T50" s="856"/>
      <c r="U50" s="856"/>
      <c r="V50" s="856"/>
      <c r="W50" s="856"/>
      <c r="X50" s="856"/>
      <c r="Y50" s="856"/>
      <c r="Z50" s="856"/>
      <c r="AA50" s="856"/>
      <c r="AB50" s="856"/>
      <c r="AC50" s="856"/>
      <c r="AD50" s="856"/>
      <c r="AE50" s="856"/>
      <c r="AF50" s="856"/>
      <c r="AG50" s="856"/>
    </row>
    <row r="51" spans="1:33" x14ac:dyDescent="0.2">
      <c r="A51" s="856"/>
      <c r="B51" s="856"/>
      <c r="C51" s="856"/>
      <c r="D51" s="856"/>
      <c r="E51" s="856"/>
      <c r="F51" s="856"/>
      <c r="G51" s="856"/>
      <c r="H51" s="856"/>
      <c r="I51" s="856"/>
      <c r="J51" s="856"/>
      <c r="K51" s="856"/>
      <c r="L51" s="856"/>
      <c r="M51" s="856"/>
      <c r="N51" s="856"/>
      <c r="O51" s="856"/>
      <c r="P51" s="856"/>
      <c r="Q51" s="856"/>
      <c r="R51" s="856"/>
      <c r="S51" s="856"/>
      <c r="T51" s="856"/>
      <c r="U51" s="856"/>
      <c r="V51" s="856"/>
      <c r="W51" s="856"/>
      <c r="X51" s="856"/>
      <c r="Y51" s="856"/>
      <c r="Z51" s="856"/>
      <c r="AA51" s="856"/>
      <c r="AB51" s="856"/>
      <c r="AC51" s="856"/>
      <c r="AD51" s="856"/>
      <c r="AE51" s="856"/>
      <c r="AF51" s="856"/>
      <c r="AG51" s="856"/>
    </row>
    <row r="52" spans="1:33" x14ac:dyDescent="0.2">
      <c r="A52" s="856"/>
      <c r="B52" s="856"/>
      <c r="C52" s="856"/>
      <c r="D52" s="856"/>
      <c r="E52" s="856"/>
      <c r="F52" s="856"/>
      <c r="G52" s="856"/>
      <c r="H52" s="856"/>
      <c r="I52" s="856"/>
      <c r="J52" s="856"/>
      <c r="K52" s="856"/>
      <c r="L52" s="856"/>
      <c r="M52" s="856"/>
      <c r="N52" s="856"/>
      <c r="O52" s="856"/>
      <c r="P52" s="856"/>
      <c r="Q52" s="856"/>
      <c r="R52" s="856"/>
      <c r="S52" s="856"/>
      <c r="T52" s="856"/>
      <c r="U52" s="856"/>
      <c r="V52" s="856"/>
      <c r="W52" s="856"/>
      <c r="X52" s="856"/>
      <c r="Y52" s="856"/>
      <c r="Z52" s="856"/>
      <c r="AA52" s="856"/>
      <c r="AB52" s="856"/>
      <c r="AC52" s="856"/>
      <c r="AD52" s="856"/>
      <c r="AE52" s="856"/>
      <c r="AF52" s="856"/>
      <c r="AG52" s="856"/>
    </row>
    <row r="53" spans="1:33" x14ac:dyDescent="0.2">
      <c r="A53" s="856"/>
      <c r="B53" s="856"/>
      <c r="C53" s="856"/>
      <c r="D53" s="856"/>
      <c r="E53" s="856"/>
      <c r="F53" s="856"/>
      <c r="G53" s="856"/>
      <c r="H53" s="856"/>
      <c r="I53" s="856"/>
      <c r="J53" s="856"/>
      <c r="K53" s="856"/>
      <c r="L53" s="856"/>
      <c r="M53" s="856"/>
      <c r="N53" s="856"/>
      <c r="O53" s="856"/>
      <c r="P53" s="856"/>
      <c r="Q53" s="856"/>
      <c r="R53" s="856"/>
      <c r="S53" s="856"/>
      <c r="T53" s="856"/>
      <c r="U53" s="856"/>
      <c r="V53" s="856"/>
      <c r="W53" s="856"/>
      <c r="X53" s="856"/>
      <c r="Y53" s="856"/>
      <c r="Z53" s="856"/>
      <c r="AA53" s="856"/>
      <c r="AB53" s="856"/>
      <c r="AC53" s="856"/>
      <c r="AD53" s="856"/>
      <c r="AE53" s="856"/>
      <c r="AF53" s="856"/>
      <c r="AG53" s="856"/>
    </row>
    <row r="54" spans="1:33" x14ac:dyDescent="0.2">
      <c r="A54" s="856"/>
      <c r="B54" s="856"/>
      <c r="C54" s="856"/>
      <c r="D54" s="856"/>
      <c r="E54" s="856"/>
      <c r="F54" s="856"/>
      <c r="G54" s="856"/>
      <c r="H54" s="856"/>
      <c r="I54" s="856"/>
      <c r="J54" s="856"/>
      <c r="K54" s="856"/>
      <c r="L54" s="856"/>
      <c r="M54" s="856"/>
      <c r="N54" s="856"/>
      <c r="O54" s="856"/>
      <c r="P54" s="856"/>
      <c r="Q54" s="856"/>
      <c r="R54" s="856"/>
      <c r="S54" s="856"/>
      <c r="T54" s="856"/>
      <c r="U54" s="856"/>
      <c r="V54" s="856"/>
      <c r="W54" s="856"/>
      <c r="X54" s="856"/>
      <c r="Y54" s="856"/>
      <c r="Z54" s="856"/>
      <c r="AA54" s="856"/>
      <c r="AB54" s="856"/>
      <c r="AC54" s="856"/>
      <c r="AD54" s="856"/>
      <c r="AE54" s="856"/>
      <c r="AF54" s="856"/>
      <c r="AG54" s="856"/>
    </row>
    <row r="55" spans="1:33" x14ac:dyDescent="0.2">
      <c r="A55" s="856"/>
      <c r="B55" s="856"/>
      <c r="C55" s="856"/>
      <c r="D55" s="856"/>
      <c r="E55" s="856"/>
      <c r="F55" s="856"/>
      <c r="G55" s="856"/>
      <c r="H55" s="856"/>
      <c r="I55" s="856"/>
      <c r="J55" s="856"/>
      <c r="K55" s="856"/>
      <c r="L55" s="856"/>
      <c r="M55" s="856"/>
      <c r="N55" s="856"/>
      <c r="O55" s="856"/>
      <c r="P55" s="856"/>
      <c r="Q55" s="856"/>
      <c r="R55" s="856"/>
      <c r="S55" s="856"/>
      <c r="T55" s="856"/>
      <c r="U55" s="856"/>
      <c r="V55" s="856"/>
      <c r="W55" s="856"/>
      <c r="X55" s="856"/>
      <c r="Y55" s="856"/>
      <c r="Z55" s="856"/>
      <c r="AA55" s="856"/>
      <c r="AB55" s="856"/>
      <c r="AC55" s="856"/>
      <c r="AD55" s="856"/>
      <c r="AE55" s="856"/>
      <c r="AF55" s="856"/>
      <c r="AG55" s="856"/>
    </row>
    <row r="56" spans="1:33" x14ac:dyDescent="0.2">
      <c r="A56" s="856"/>
      <c r="B56" s="856"/>
      <c r="C56" s="856"/>
      <c r="D56" s="856"/>
      <c r="E56" s="856"/>
      <c r="F56" s="856"/>
      <c r="G56" s="856"/>
      <c r="H56" s="856"/>
      <c r="I56" s="856"/>
      <c r="J56" s="856"/>
      <c r="K56" s="856"/>
      <c r="L56" s="856"/>
      <c r="M56" s="856"/>
      <c r="N56" s="856"/>
      <c r="O56" s="856"/>
      <c r="P56" s="856"/>
      <c r="Q56" s="856"/>
      <c r="R56" s="856"/>
      <c r="S56" s="856"/>
      <c r="T56" s="856"/>
      <c r="U56" s="856"/>
      <c r="V56" s="856"/>
      <c r="W56" s="856"/>
      <c r="X56" s="856"/>
      <c r="Y56" s="856"/>
      <c r="Z56" s="856"/>
      <c r="AA56" s="856"/>
      <c r="AB56" s="856"/>
      <c r="AC56" s="856"/>
      <c r="AD56" s="856"/>
      <c r="AE56" s="856"/>
      <c r="AF56" s="856"/>
      <c r="AG56" s="856"/>
    </row>
    <row r="57" spans="1:33" x14ac:dyDescent="0.2">
      <c r="A57" s="856"/>
      <c r="B57" s="856"/>
      <c r="C57" s="856"/>
      <c r="D57" s="856"/>
      <c r="E57" s="856"/>
      <c r="F57" s="856"/>
      <c r="G57" s="856"/>
      <c r="H57" s="856"/>
      <c r="I57" s="856"/>
      <c r="J57" s="856"/>
      <c r="K57" s="856"/>
      <c r="L57" s="856"/>
      <c r="M57" s="856"/>
      <c r="N57" s="856"/>
      <c r="O57" s="856"/>
      <c r="P57" s="856"/>
      <c r="Q57" s="856"/>
      <c r="R57" s="856"/>
      <c r="S57" s="856"/>
      <c r="T57" s="856"/>
      <c r="U57" s="856"/>
      <c r="V57" s="856"/>
      <c r="W57" s="856"/>
      <c r="X57" s="856"/>
      <c r="Y57" s="856"/>
      <c r="Z57" s="856"/>
      <c r="AA57" s="856"/>
      <c r="AB57" s="856"/>
      <c r="AC57" s="856"/>
      <c r="AD57" s="856"/>
      <c r="AE57" s="856"/>
      <c r="AF57" s="856"/>
      <c r="AG57" s="856"/>
    </row>
    <row r="58" spans="1:33" x14ac:dyDescent="0.2">
      <c r="A58" s="856"/>
      <c r="B58" s="856"/>
      <c r="C58" s="856"/>
      <c r="D58" s="856"/>
      <c r="E58" s="856"/>
      <c r="F58" s="856"/>
      <c r="G58" s="856"/>
      <c r="H58" s="856"/>
      <c r="I58" s="856"/>
      <c r="J58" s="856"/>
      <c r="K58" s="856"/>
      <c r="L58" s="856"/>
      <c r="M58" s="856"/>
      <c r="N58" s="856"/>
      <c r="O58" s="856"/>
      <c r="P58" s="856"/>
      <c r="Q58" s="856"/>
      <c r="R58" s="856"/>
      <c r="S58" s="856"/>
      <c r="T58" s="856"/>
      <c r="U58" s="856"/>
      <c r="V58" s="856"/>
      <c r="W58" s="856"/>
      <c r="X58" s="856"/>
      <c r="Y58" s="856"/>
      <c r="Z58" s="856"/>
      <c r="AA58" s="856"/>
      <c r="AB58" s="856"/>
      <c r="AC58" s="856"/>
      <c r="AD58" s="856"/>
      <c r="AE58" s="856"/>
      <c r="AF58" s="856"/>
      <c r="AG58" s="856"/>
    </row>
    <row r="59" spans="1:33" x14ac:dyDescent="0.2">
      <c r="A59" s="856"/>
      <c r="B59" s="856"/>
      <c r="C59" s="856"/>
      <c r="D59" s="856"/>
      <c r="E59" s="856"/>
      <c r="F59" s="856"/>
      <c r="G59" s="856"/>
      <c r="H59" s="856"/>
      <c r="I59" s="856"/>
      <c r="J59" s="856"/>
      <c r="K59" s="856"/>
      <c r="L59" s="856"/>
      <c r="M59" s="856"/>
      <c r="N59" s="856"/>
      <c r="O59" s="856"/>
      <c r="P59" s="856"/>
      <c r="Q59" s="856"/>
      <c r="R59" s="856"/>
      <c r="S59" s="856"/>
      <c r="T59" s="856"/>
      <c r="U59" s="856"/>
      <c r="V59" s="856"/>
      <c r="W59" s="856"/>
      <c r="X59" s="856"/>
      <c r="Y59" s="856"/>
      <c r="Z59" s="856"/>
      <c r="AA59" s="856"/>
      <c r="AB59" s="856"/>
      <c r="AC59" s="856"/>
      <c r="AD59" s="856"/>
      <c r="AE59" s="856"/>
      <c r="AF59" s="856"/>
      <c r="AG59" s="856"/>
    </row>
    <row r="60" spans="1:33" x14ac:dyDescent="0.2">
      <c r="A60" s="856"/>
      <c r="B60" s="856"/>
      <c r="C60" s="856"/>
      <c r="D60" s="856"/>
      <c r="E60" s="856"/>
      <c r="F60" s="856"/>
      <c r="G60" s="856"/>
      <c r="H60" s="856"/>
      <c r="I60" s="856"/>
      <c r="J60" s="856"/>
      <c r="K60" s="856"/>
      <c r="L60" s="856"/>
      <c r="M60" s="856"/>
      <c r="N60" s="856"/>
      <c r="O60" s="856"/>
      <c r="P60" s="856"/>
      <c r="Q60" s="856"/>
      <c r="R60" s="856"/>
      <c r="S60" s="856"/>
      <c r="T60" s="856"/>
      <c r="U60" s="856"/>
      <c r="V60" s="856"/>
      <c r="W60" s="856"/>
      <c r="X60" s="856"/>
      <c r="Y60" s="856"/>
      <c r="Z60" s="856"/>
      <c r="AA60" s="856"/>
      <c r="AB60" s="856"/>
      <c r="AC60" s="856"/>
      <c r="AD60" s="856"/>
      <c r="AE60" s="856"/>
      <c r="AF60" s="856"/>
      <c r="AG60" s="856"/>
    </row>
    <row r="61" spans="1:33" x14ac:dyDescent="0.2">
      <c r="A61" s="856"/>
      <c r="B61" s="856"/>
      <c r="C61" s="856"/>
      <c r="D61" s="856"/>
      <c r="E61" s="856"/>
      <c r="F61" s="856"/>
      <c r="G61" s="856"/>
      <c r="H61" s="856"/>
      <c r="I61" s="856"/>
      <c r="J61" s="856"/>
      <c r="K61" s="856"/>
      <c r="L61" s="856"/>
      <c r="M61" s="856"/>
      <c r="N61" s="856"/>
      <c r="O61" s="856"/>
      <c r="P61" s="856"/>
      <c r="Q61" s="856"/>
      <c r="R61" s="856"/>
      <c r="S61" s="856"/>
      <c r="T61" s="856"/>
      <c r="U61" s="856"/>
      <c r="V61" s="856"/>
      <c r="W61" s="856"/>
      <c r="X61" s="856"/>
      <c r="Y61" s="856"/>
      <c r="Z61" s="856"/>
      <c r="AA61" s="856"/>
      <c r="AB61" s="856"/>
      <c r="AC61" s="856"/>
      <c r="AD61" s="856"/>
      <c r="AE61" s="856"/>
      <c r="AF61" s="856"/>
      <c r="AG61" s="856"/>
    </row>
    <row r="62" spans="1:33" x14ac:dyDescent="0.2">
      <c r="A62" s="856"/>
      <c r="B62" s="856"/>
      <c r="C62" s="856"/>
      <c r="D62" s="856"/>
      <c r="E62" s="856"/>
      <c r="F62" s="856"/>
      <c r="G62" s="856"/>
      <c r="H62" s="856"/>
      <c r="I62" s="856"/>
      <c r="J62" s="856"/>
      <c r="K62" s="856"/>
      <c r="L62" s="856"/>
      <c r="M62" s="856"/>
      <c r="N62" s="856"/>
      <c r="O62" s="856"/>
      <c r="P62" s="856"/>
      <c r="Q62" s="856"/>
      <c r="R62" s="856"/>
      <c r="S62" s="856"/>
      <c r="T62" s="856"/>
      <c r="U62" s="856"/>
      <c r="V62" s="856"/>
      <c r="W62" s="856"/>
      <c r="X62" s="856"/>
      <c r="Y62" s="856"/>
      <c r="Z62" s="856"/>
      <c r="AA62" s="856"/>
      <c r="AB62" s="856"/>
      <c r="AC62" s="856"/>
      <c r="AD62" s="856"/>
      <c r="AE62" s="856"/>
      <c r="AF62" s="856"/>
      <c r="AG62" s="856"/>
    </row>
    <row r="63" spans="1:33" x14ac:dyDescent="0.2">
      <c r="A63" s="856"/>
      <c r="B63" s="856"/>
      <c r="C63" s="856"/>
      <c r="D63" s="856"/>
      <c r="E63" s="856"/>
      <c r="F63" s="856"/>
      <c r="G63" s="856"/>
      <c r="H63" s="856"/>
      <c r="I63" s="856"/>
      <c r="J63" s="856"/>
      <c r="K63" s="856"/>
      <c r="L63" s="856"/>
      <c r="M63" s="856"/>
      <c r="N63" s="856"/>
      <c r="O63" s="856"/>
      <c r="P63" s="856"/>
      <c r="Q63" s="856"/>
      <c r="R63" s="856"/>
      <c r="S63" s="856"/>
      <c r="T63" s="856"/>
      <c r="U63" s="856"/>
      <c r="V63" s="856"/>
      <c r="W63" s="856"/>
      <c r="X63" s="856"/>
      <c r="Y63" s="856"/>
      <c r="Z63" s="856"/>
      <c r="AA63" s="856"/>
      <c r="AB63" s="856"/>
      <c r="AC63" s="856"/>
      <c r="AD63" s="856"/>
      <c r="AE63" s="856"/>
      <c r="AF63" s="856"/>
      <c r="AG63" s="856"/>
    </row>
    <row r="64" spans="1:33" x14ac:dyDescent="0.2">
      <c r="A64" s="856"/>
      <c r="B64" s="856"/>
      <c r="C64" s="856"/>
      <c r="D64" s="856"/>
      <c r="E64" s="856"/>
      <c r="F64" s="856"/>
      <c r="G64" s="856"/>
      <c r="H64" s="856"/>
      <c r="I64" s="856"/>
      <c r="J64" s="856"/>
      <c r="K64" s="856"/>
      <c r="L64" s="856"/>
      <c r="M64" s="856"/>
      <c r="N64" s="856"/>
      <c r="O64" s="856"/>
      <c r="P64" s="856"/>
      <c r="Q64" s="856"/>
      <c r="R64" s="856"/>
      <c r="S64" s="856"/>
      <c r="T64" s="856"/>
      <c r="U64" s="856"/>
      <c r="V64" s="856"/>
      <c r="W64" s="856"/>
      <c r="X64" s="856"/>
      <c r="Y64" s="856"/>
      <c r="Z64" s="856"/>
      <c r="AA64" s="856"/>
      <c r="AB64" s="856"/>
      <c r="AC64" s="856"/>
      <c r="AD64" s="856"/>
      <c r="AE64" s="856"/>
      <c r="AF64" s="856"/>
      <c r="AG64" s="856"/>
    </row>
    <row r="65" spans="1:33" x14ac:dyDescent="0.2">
      <c r="A65" s="856"/>
      <c r="B65" s="856"/>
      <c r="C65" s="856"/>
      <c r="D65" s="856"/>
      <c r="E65" s="856"/>
      <c r="F65" s="856"/>
      <c r="G65" s="856"/>
      <c r="H65" s="856"/>
      <c r="I65" s="856"/>
      <c r="J65" s="856"/>
      <c r="K65" s="856"/>
      <c r="L65" s="856"/>
      <c r="M65" s="856"/>
      <c r="N65" s="856"/>
      <c r="O65" s="856"/>
      <c r="P65" s="856"/>
      <c r="Q65" s="856"/>
      <c r="R65" s="856"/>
      <c r="S65" s="856"/>
      <c r="T65" s="856"/>
      <c r="U65" s="856"/>
      <c r="V65" s="856"/>
      <c r="W65" s="856"/>
      <c r="X65" s="856"/>
      <c r="Y65" s="856"/>
      <c r="Z65" s="856"/>
      <c r="AA65" s="856"/>
      <c r="AB65" s="856"/>
      <c r="AC65" s="856"/>
      <c r="AD65" s="856"/>
      <c r="AE65" s="856"/>
      <c r="AF65" s="856"/>
      <c r="AG65" s="856"/>
    </row>
    <row r="66" spans="1:33" x14ac:dyDescent="0.2">
      <c r="A66" s="856"/>
      <c r="B66" s="856"/>
      <c r="C66" s="856"/>
      <c r="D66" s="856"/>
      <c r="E66" s="856"/>
      <c r="F66" s="856"/>
      <c r="G66" s="856"/>
      <c r="H66" s="856"/>
      <c r="I66" s="856"/>
      <c r="J66" s="856"/>
      <c r="K66" s="856"/>
      <c r="L66" s="856"/>
      <c r="M66" s="856"/>
      <c r="N66" s="856"/>
      <c r="O66" s="856"/>
      <c r="P66" s="856"/>
      <c r="Q66" s="856"/>
      <c r="R66" s="856"/>
      <c r="S66" s="856"/>
      <c r="T66" s="856"/>
      <c r="U66" s="856"/>
      <c r="V66" s="856"/>
      <c r="W66" s="856"/>
      <c r="X66" s="856"/>
      <c r="Y66" s="856"/>
      <c r="Z66" s="856"/>
      <c r="AA66" s="856"/>
      <c r="AB66" s="856"/>
      <c r="AC66" s="856"/>
      <c r="AD66" s="856"/>
      <c r="AE66" s="856"/>
      <c r="AF66" s="856"/>
      <c r="AG66" s="856"/>
    </row>
    <row r="67" spans="1:33" x14ac:dyDescent="0.2">
      <c r="A67" s="856"/>
      <c r="B67" s="856"/>
      <c r="C67" s="856"/>
      <c r="D67" s="856"/>
      <c r="E67" s="856"/>
      <c r="F67" s="856"/>
      <c r="G67" s="856"/>
      <c r="H67" s="856"/>
      <c r="I67" s="856"/>
      <c r="J67" s="856"/>
      <c r="K67" s="856"/>
      <c r="L67" s="856"/>
      <c r="M67" s="856"/>
      <c r="N67" s="856"/>
      <c r="O67" s="856"/>
      <c r="P67" s="856"/>
      <c r="Q67" s="856"/>
      <c r="R67" s="856"/>
      <c r="S67" s="856"/>
      <c r="T67" s="856"/>
      <c r="U67" s="856"/>
      <c r="V67" s="856"/>
      <c r="W67" s="856"/>
      <c r="X67" s="856"/>
      <c r="Y67" s="856"/>
      <c r="Z67" s="856"/>
      <c r="AA67" s="856"/>
      <c r="AB67" s="856"/>
      <c r="AC67" s="856"/>
      <c r="AD67" s="856"/>
      <c r="AE67" s="856"/>
      <c r="AF67" s="856"/>
      <c r="AG67" s="856"/>
    </row>
    <row r="68" spans="1:33" x14ac:dyDescent="0.2">
      <c r="A68" s="856"/>
      <c r="B68" s="856"/>
      <c r="C68" s="856"/>
      <c r="D68" s="856"/>
      <c r="E68" s="856"/>
      <c r="F68" s="856"/>
      <c r="G68" s="856"/>
      <c r="H68" s="856"/>
      <c r="I68" s="856"/>
      <c r="J68" s="856"/>
      <c r="K68" s="856"/>
      <c r="L68" s="856"/>
      <c r="M68" s="856"/>
      <c r="N68" s="856"/>
      <c r="O68" s="856"/>
      <c r="P68" s="856"/>
      <c r="Q68" s="856"/>
      <c r="R68" s="856"/>
      <c r="S68" s="856"/>
      <c r="T68" s="856"/>
      <c r="U68" s="856"/>
      <c r="V68" s="856"/>
      <c r="W68" s="856"/>
      <c r="X68" s="856"/>
      <c r="Y68" s="856"/>
      <c r="Z68" s="856"/>
      <c r="AA68" s="856"/>
      <c r="AB68" s="856"/>
      <c r="AC68" s="856"/>
      <c r="AD68" s="856"/>
      <c r="AE68" s="856"/>
      <c r="AF68" s="856"/>
      <c r="AG68" s="856"/>
    </row>
    <row r="69" spans="1:33" x14ac:dyDescent="0.2">
      <c r="A69" s="856"/>
      <c r="B69" s="856"/>
      <c r="C69" s="856"/>
      <c r="D69" s="856"/>
      <c r="E69" s="856"/>
      <c r="F69" s="856"/>
      <c r="G69" s="856"/>
      <c r="H69" s="856"/>
      <c r="I69" s="856"/>
      <c r="J69" s="856"/>
      <c r="K69" s="856"/>
      <c r="L69" s="856"/>
      <c r="M69" s="856"/>
      <c r="N69" s="856"/>
      <c r="O69" s="856"/>
      <c r="P69" s="856"/>
      <c r="Q69" s="856"/>
      <c r="R69" s="856"/>
      <c r="S69" s="856"/>
      <c r="T69" s="856"/>
      <c r="U69" s="856"/>
      <c r="V69" s="856"/>
      <c r="W69" s="856"/>
      <c r="X69" s="856"/>
      <c r="Y69" s="856"/>
      <c r="Z69" s="856"/>
      <c r="AA69" s="856"/>
      <c r="AB69" s="856"/>
      <c r="AC69" s="856"/>
      <c r="AD69" s="856"/>
      <c r="AE69" s="856"/>
      <c r="AF69" s="856"/>
      <c r="AG69" s="856"/>
    </row>
    <row r="70" spans="1:33" x14ac:dyDescent="0.2">
      <c r="A70" s="856"/>
      <c r="B70" s="856"/>
      <c r="C70" s="856"/>
      <c r="D70" s="856"/>
      <c r="E70" s="856"/>
      <c r="F70" s="856"/>
      <c r="G70" s="856"/>
      <c r="H70" s="856"/>
      <c r="I70" s="856"/>
      <c r="J70" s="856"/>
      <c r="K70" s="856"/>
      <c r="L70" s="856"/>
      <c r="M70" s="856"/>
      <c r="N70" s="856"/>
      <c r="O70" s="856"/>
      <c r="P70" s="856"/>
      <c r="Q70" s="856"/>
      <c r="R70" s="856"/>
      <c r="S70" s="856"/>
      <c r="T70" s="856"/>
      <c r="U70" s="856"/>
      <c r="V70" s="856"/>
      <c r="W70" s="856"/>
      <c r="X70" s="856"/>
      <c r="Y70" s="856"/>
      <c r="Z70" s="856"/>
      <c r="AA70" s="856"/>
      <c r="AB70" s="856"/>
      <c r="AC70" s="856"/>
      <c r="AD70" s="856"/>
      <c r="AE70" s="856"/>
      <c r="AF70" s="856"/>
      <c r="AG70" s="856"/>
    </row>
    <row r="71" spans="1:33" x14ac:dyDescent="0.2">
      <c r="A71" s="856"/>
      <c r="B71" s="856"/>
      <c r="C71" s="856"/>
      <c r="D71" s="856"/>
      <c r="E71" s="856"/>
      <c r="F71" s="856"/>
      <c r="G71" s="856"/>
      <c r="H71" s="856"/>
      <c r="I71" s="856"/>
      <c r="J71" s="856"/>
      <c r="K71" s="856"/>
      <c r="L71" s="856"/>
      <c r="M71" s="856"/>
      <c r="N71" s="856"/>
      <c r="O71" s="856"/>
      <c r="P71" s="856"/>
      <c r="Q71" s="856"/>
      <c r="R71" s="856"/>
      <c r="S71" s="856"/>
      <c r="T71" s="856"/>
      <c r="U71" s="856"/>
      <c r="V71" s="856"/>
      <c r="W71" s="856"/>
      <c r="X71" s="856"/>
      <c r="Y71" s="856"/>
      <c r="Z71" s="856"/>
      <c r="AA71" s="856"/>
      <c r="AB71" s="856"/>
      <c r="AC71" s="856"/>
      <c r="AD71" s="856"/>
      <c r="AE71" s="856"/>
      <c r="AF71" s="856"/>
      <c r="AG71" s="856"/>
    </row>
    <row r="72" spans="1:33" x14ac:dyDescent="0.2">
      <c r="A72" s="856"/>
      <c r="B72" s="856"/>
      <c r="C72" s="856"/>
      <c r="D72" s="856"/>
      <c r="E72" s="856"/>
      <c r="F72" s="856"/>
      <c r="G72" s="856"/>
      <c r="H72" s="856"/>
      <c r="I72" s="856"/>
      <c r="J72" s="856"/>
      <c r="K72" s="856"/>
      <c r="L72" s="856"/>
      <c r="M72" s="856"/>
      <c r="N72" s="856"/>
      <c r="O72" s="856"/>
      <c r="P72" s="856"/>
      <c r="Q72" s="856"/>
      <c r="R72" s="856"/>
      <c r="S72" s="856"/>
      <c r="T72" s="856"/>
      <c r="U72" s="856"/>
      <c r="V72" s="856"/>
      <c r="W72" s="856"/>
      <c r="X72" s="856"/>
      <c r="Y72" s="856"/>
      <c r="Z72" s="856"/>
      <c r="AA72" s="856"/>
      <c r="AB72" s="856"/>
      <c r="AC72" s="856"/>
      <c r="AD72" s="856"/>
      <c r="AE72" s="856"/>
      <c r="AF72" s="856"/>
      <c r="AG72" s="856"/>
    </row>
    <row r="73" spans="1:33" x14ac:dyDescent="0.2">
      <c r="A73" s="856"/>
      <c r="B73" s="856"/>
      <c r="C73" s="856"/>
      <c r="D73" s="856"/>
      <c r="E73" s="856"/>
      <c r="F73" s="856"/>
      <c r="G73" s="856"/>
      <c r="H73" s="856"/>
      <c r="I73" s="856"/>
      <c r="J73" s="856"/>
      <c r="K73" s="856"/>
      <c r="L73" s="856"/>
      <c r="M73" s="856"/>
      <c r="N73" s="856"/>
      <c r="O73" s="856"/>
      <c r="P73" s="856"/>
      <c r="Q73" s="856"/>
      <c r="R73" s="856"/>
      <c r="S73" s="856"/>
      <c r="T73" s="856"/>
      <c r="U73" s="856"/>
      <c r="V73" s="856"/>
      <c r="W73" s="856"/>
      <c r="X73" s="856"/>
      <c r="Y73" s="856"/>
      <c r="Z73" s="856"/>
      <c r="AA73" s="856"/>
      <c r="AB73" s="856"/>
      <c r="AC73" s="856"/>
      <c r="AD73" s="856"/>
      <c r="AE73" s="856"/>
      <c r="AF73" s="856"/>
      <c r="AG73" s="856"/>
    </row>
    <row r="74" spans="1:33" x14ac:dyDescent="0.2">
      <c r="A74" s="856"/>
      <c r="B74" s="856"/>
      <c r="C74" s="856"/>
      <c r="D74" s="856"/>
      <c r="E74" s="856"/>
      <c r="F74" s="856"/>
      <c r="G74" s="856"/>
      <c r="H74" s="856"/>
      <c r="I74" s="856"/>
      <c r="J74" s="856"/>
      <c r="K74" s="856"/>
      <c r="L74" s="856"/>
      <c r="M74" s="856"/>
      <c r="N74" s="856"/>
      <c r="O74" s="856"/>
      <c r="P74" s="856"/>
      <c r="Q74" s="856"/>
      <c r="R74" s="856"/>
      <c r="S74" s="856"/>
      <c r="T74" s="856"/>
      <c r="U74" s="856"/>
      <c r="V74" s="856"/>
      <c r="W74" s="856"/>
      <c r="X74" s="856"/>
      <c r="Y74" s="856"/>
      <c r="Z74" s="856"/>
      <c r="AA74" s="856"/>
      <c r="AB74" s="856"/>
      <c r="AC74" s="856"/>
      <c r="AD74" s="856"/>
      <c r="AE74" s="856"/>
      <c r="AF74" s="856"/>
      <c r="AG74" s="856"/>
    </row>
    <row r="75" spans="1:33" x14ac:dyDescent="0.2">
      <c r="A75" s="856"/>
      <c r="B75" s="856"/>
      <c r="C75" s="856"/>
      <c r="D75" s="856"/>
      <c r="E75" s="856"/>
      <c r="F75" s="856"/>
      <c r="G75" s="856"/>
      <c r="H75" s="856"/>
      <c r="I75" s="856"/>
      <c r="J75" s="856"/>
      <c r="K75" s="856"/>
      <c r="L75" s="856"/>
      <c r="M75" s="856"/>
      <c r="N75" s="856"/>
      <c r="O75" s="856"/>
      <c r="P75" s="856"/>
      <c r="Q75" s="856"/>
      <c r="R75" s="856"/>
      <c r="S75" s="856"/>
      <c r="T75" s="856"/>
      <c r="U75" s="856"/>
      <c r="V75" s="856"/>
      <c r="W75" s="856"/>
      <c r="X75" s="856"/>
      <c r="Y75" s="856"/>
      <c r="Z75" s="856"/>
      <c r="AA75" s="856"/>
      <c r="AB75" s="856"/>
      <c r="AC75" s="856"/>
      <c r="AD75" s="856"/>
      <c r="AE75" s="856"/>
      <c r="AF75" s="856"/>
      <c r="AG75" s="856"/>
    </row>
    <row r="76" spans="1:33" x14ac:dyDescent="0.2">
      <c r="A76" s="856"/>
      <c r="B76" s="856"/>
      <c r="C76" s="856"/>
      <c r="D76" s="856"/>
      <c r="E76" s="856"/>
      <c r="F76" s="856"/>
      <c r="G76" s="856"/>
      <c r="H76" s="856"/>
      <c r="I76" s="856"/>
      <c r="J76" s="856"/>
      <c r="K76" s="856"/>
      <c r="L76" s="856"/>
      <c r="M76" s="856"/>
      <c r="N76" s="856"/>
      <c r="O76" s="856"/>
      <c r="P76" s="856"/>
      <c r="Q76" s="856"/>
      <c r="R76" s="856"/>
      <c r="S76" s="856"/>
      <c r="T76" s="856"/>
      <c r="U76" s="856"/>
      <c r="V76" s="856"/>
      <c r="W76" s="856"/>
      <c r="X76" s="856"/>
      <c r="Y76" s="856"/>
      <c r="Z76" s="856"/>
      <c r="AA76" s="856"/>
      <c r="AB76" s="856"/>
      <c r="AC76" s="856"/>
      <c r="AD76" s="856"/>
      <c r="AE76" s="856"/>
      <c r="AF76" s="856"/>
      <c r="AG76" s="856"/>
    </row>
    <row r="77" spans="1:33" x14ac:dyDescent="0.2">
      <c r="A77" s="856"/>
      <c r="B77" s="856"/>
      <c r="C77" s="856"/>
      <c r="D77" s="856"/>
      <c r="E77" s="856"/>
      <c r="F77" s="856"/>
      <c r="G77" s="856"/>
      <c r="H77" s="856"/>
      <c r="I77" s="856"/>
      <c r="J77" s="856"/>
      <c r="K77" s="856"/>
      <c r="L77" s="856"/>
      <c r="M77" s="856"/>
      <c r="N77" s="856"/>
      <c r="O77" s="856"/>
      <c r="P77" s="856"/>
      <c r="Q77" s="856"/>
      <c r="R77" s="856"/>
      <c r="S77" s="856"/>
      <c r="T77" s="856"/>
      <c r="U77" s="856"/>
      <c r="V77" s="856"/>
      <c r="W77" s="856"/>
      <c r="X77" s="856"/>
      <c r="Y77" s="856"/>
      <c r="Z77" s="856"/>
      <c r="AA77" s="856"/>
      <c r="AB77" s="856"/>
      <c r="AC77" s="856"/>
      <c r="AD77" s="856"/>
      <c r="AE77" s="856"/>
      <c r="AF77" s="856"/>
      <c r="AG77" s="856"/>
    </row>
    <row r="78" spans="1:33" x14ac:dyDescent="0.2">
      <c r="A78" s="856"/>
      <c r="B78" s="856"/>
      <c r="C78" s="856"/>
      <c r="D78" s="856"/>
      <c r="E78" s="856"/>
      <c r="F78" s="856"/>
      <c r="G78" s="856"/>
      <c r="H78" s="856"/>
      <c r="I78" s="856"/>
      <c r="J78" s="856"/>
      <c r="K78" s="856"/>
      <c r="L78" s="856"/>
      <c r="M78" s="856"/>
      <c r="N78" s="856"/>
      <c r="O78" s="856"/>
      <c r="P78" s="856"/>
      <c r="Q78" s="856"/>
      <c r="R78" s="856"/>
      <c r="S78" s="856"/>
      <c r="T78" s="856"/>
      <c r="U78" s="856"/>
      <c r="V78" s="856"/>
      <c r="W78" s="856"/>
      <c r="X78" s="856"/>
      <c r="Y78" s="856"/>
      <c r="Z78" s="856"/>
      <c r="AA78" s="856"/>
      <c r="AB78" s="856"/>
      <c r="AC78" s="856"/>
      <c r="AD78" s="856"/>
      <c r="AE78" s="856"/>
      <c r="AF78" s="856"/>
      <c r="AG78" s="856"/>
    </row>
    <row r="79" spans="1:33" x14ac:dyDescent="0.2">
      <c r="A79" s="856"/>
      <c r="B79" s="856"/>
      <c r="C79" s="856"/>
      <c r="D79" s="856"/>
      <c r="E79" s="856"/>
      <c r="F79" s="856"/>
      <c r="G79" s="856"/>
      <c r="H79" s="856"/>
      <c r="I79" s="856"/>
      <c r="J79" s="856"/>
      <c r="K79" s="856"/>
      <c r="L79" s="856"/>
      <c r="M79" s="856"/>
      <c r="N79" s="856"/>
      <c r="O79" s="856"/>
      <c r="P79" s="856"/>
      <c r="Q79" s="856"/>
      <c r="R79" s="856"/>
      <c r="S79" s="856"/>
      <c r="T79" s="856"/>
      <c r="U79" s="856"/>
      <c r="V79" s="856"/>
      <c r="W79" s="856"/>
      <c r="X79" s="856"/>
      <c r="Y79" s="856"/>
      <c r="Z79" s="856"/>
      <c r="AA79" s="856"/>
      <c r="AB79" s="856"/>
      <c r="AC79" s="856"/>
      <c r="AD79" s="856"/>
      <c r="AE79" s="856"/>
      <c r="AF79" s="856"/>
      <c r="AG79" s="856"/>
    </row>
    <row r="80" spans="1:33" x14ac:dyDescent="0.2">
      <c r="A80" s="856"/>
      <c r="B80" s="856"/>
      <c r="C80" s="856"/>
      <c r="D80" s="856"/>
      <c r="E80" s="856"/>
      <c r="F80" s="856"/>
      <c r="G80" s="856"/>
      <c r="H80" s="856"/>
      <c r="I80" s="856"/>
      <c r="J80" s="856"/>
      <c r="K80" s="856"/>
      <c r="L80" s="856"/>
      <c r="M80" s="856"/>
      <c r="N80" s="856"/>
      <c r="O80" s="856"/>
      <c r="P80" s="856"/>
      <c r="Q80" s="856"/>
      <c r="R80" s="856"/>
      <c r="S80" s="856"/>
      <c r="T80" s="856"/>
      <c r="U80" s="856"/>
      <c r="V80" s="856"/>
      <c r="W80" s="856"/>
      <c r="X80" s="856"/>
      <c r="Y80" s="856"/>
      <c r="Z80" s="856"/>
      <c r="AA80" s="856"/>
      <c r="AB80" s="856"/>
      <c r="AC80" s="856"/>
      <c r="AD80" s="856"/>
      <c r="AE80" s="856"/>
      <c r="AF80" s="856"/>
      <c r="AG80" s="856"/>
    </row>
    <row r="81" spans="1:33" x14ac:dyDescent="0.2">
      <c r="A81" s="856"/>
      <c r="B81" s="856"/>
      <c r="C81" s="856"/>
      <c r="D81" s="856"/>
      <c r="E81" s="856"/>
      <c r="F81" s="856"/>
      <c r="G81" s="856"/>
      <c r="H81" s="856"/>
      <c r="I81" s="856"/>
      <c r="J81" s="856"/>
      <c r="K81" s="856"/>
      <c r="L81" s="856"/>
      <c r="M81" s="856"/>
      <c r="N81" s="856"/>
      <c r="O81" s="856"/>
      <c r="P81" s="856"/>
      <c r="Q81" s="856"/>
      <c r="R81" s="856"/>
      <c r="S81" s="856"/>
      <c r="T81" s="856"/>
      <c r="U81" s="856"/>
      <c r="V81" s="856"/>
      <c r="W81" s="856"/>
      <c r="X81" s="856"/>
      <c r="Y81" s="856"/>
      <c r="Z81" s="856"/>
      <c r="AA81" s="856"/>
      <c r="AB81" s="856"/>
      <c r="AC81" s="856"/>
      <c r="AD81" s="856"/>
      <c r="AE81" s="856"/>
      <c r="AF81" s="856"/>
      <c r="AG81" s="856"/>
    </row>
    <row r="82" spans="1:33" x14ac:dyDescent="0.2">
      <c r="A82" s="856"/>
      <c r="B82" s="856"/>
      <c r="C82" s="856"/>
      <c r="D82" s="856"/>
      <c r="E82" s="856"/>
      <c r="F82" s="856"/>
      <c r="G82" s="856"/>
      <c r="H82" s="856"/>
      <c r="I82" s="856"/>
      <c r="J82" s="856"/>
      <c r="K82" s="856"/>
      <c r="L82" s="856"/>
      <c r="M82" s="856"/>
      <c r="N82" s="856"/>
      <c r="O82" s="856"/>
      <c r="P82" s="856"/>
      <c r="Q82" s="856"/>
      <c r="R82" s="856"/>
      <c r="S82" s="856"/>
      <c r="T82" s="856"/>
      <c r="U82" s="856"/>
      <c r="V82" s="856"/>
      <c r="W82" s="856"/>
      <c r="X82" s="856"/>
      <c r="Y82" s="856"/>
      <c r="Z82" s="856"/>
      <c r="AA82" s="856"/>
      <c r="AB82" s="856"/>
      <c r="AC82" s="856"/>
      <c r="AD82" s="856"/>
      <c r="AE82" s="856"/>
      <c r="AF82" s="856"/>
      <c r="AG82" s="856"/>
    </row>
    <row r="83" spans="1:33" x14ac:dyDescent="0.2">
      <c r="A83" s="856"/>
      <c r="B83" s="856"/>
      <c r="C83" s="856"/>
      <c r="D83" s="856"/>
      <c r="E83" s="856"/>
      <c r="F83" s="856"/>
      <c r="G83" s="856"/>
      <c r="H83" s="856"/>
      <c r="I83" s="856"/>
      <c r="J83" s="856"/>
      <c r="K83" s="856"/>
      <c r="L83" s="856"/>
      <c r="M83" s="856"/>
      <c r="N83" s="856"/>
      <c r="O83" s="856"/>
      <c r="P83" s="856"/>
      <c r="Q83" s="856"/>
      <c r="R83" s="856"/>
      <c r="S83" s="856"/>
      <c r="T83" s="856"/>
      <c r="U83" s="856"/>
      <c r="V83" s="856"/>
      <c r="W83" s="856"/>
      <c r="X83" s="856"/>
      <c r="Y83" s="856"/>
      <c r="Z83" s="856"/>
      <c r="AA83" s="856"/>
      <c r="AB83" s="856"/>
      <c r="AC83" s="856"/>
      <c r="AD83" s="856"/>
      <c r="AE83" s="856"/>
      <c r="AF83" s="856"/>
      <c r="AG83" s="856"/>
    </row>
    <row r="84" spans="1:33" x14ac:dyDescent="0.2">
      <c r="A84" s="856"/>
      <c r="B84" s="856"/>
      <c r="C84" s="856"/>
      <c r="D84" s="856"/>
      <c r="E84" s="856"/>
      <c r="F84" s="856"/>
      <c r="G84" s="856"/>
      <c r="H84" s="856"/>
      <c r="I84" s="856"/>
      <c r="J84" s="856"/>
      <c r="K84" s="856"/>
      <c r="L84" s="856"/>
      <c r="M84" s="856"/>
      <c r="N84" s="856"/>
      <c r="O84" s="856"/>
      <c r="P84" s="856"/>
      <c r="Q84" s="856"/>
      <c r="R84" s="856"/>
      <c r="S84" s="856"/>
      <c r="T84" s="856"/>
      <c r="U84" s="856"/>
      <c r="V84" s="856"/>
      <c r="W84" s="856"/>
      <c r="X84" s="856"/>
      <c r="Y84" s="856"/>
      <c r="Z84" s="856"/>
      <c r="AA84" s="856"/>
      <c r="AB84" s="856"/>
      <c r="AC84" s="856"/>
      <c r="AD84" s="856"/>
      <c r="AE84" s="856"/>
      <c r="AF84" s="856"/>
      <c r="AG84" s="856"/>
    </row>
    <row r="85" spans="1:33" x14ac:dyDescent="0.2">
      <c r="A85" s="856"/>
      <c r="B85" s="856"/>
      <c r="C85" s="856"/>
      <c r="D85" s="856"/>
      <c r="E85" s="856"/>
      <c r="F85" s="856"/>
      <c r="G85" s="856"/>
      <c r="H85" s="856"/>
      <c r="I85" s="856"/>
      <c r="J85" s="856"/>
      <c r="K85" s="856"/>
      <c r="L85" s="856"/>
      <c r="M85" s="856"/>
      <c r="N85" s="856"/>
      <c r="O85" s="856"/>
      <c r="P85" s="856"/>
      <c r="Q85" s="856"/>
      <c r="R85" s="856"/>
      <c r="S85" s="856"/>
      <c r="T85" s="856"/>
      <c r="U85" s="856"/>
      <c r="V85" s="856"/>
      <c r="W85" s="856"/>
      <c r="X85" s="856"/>
      <c r="Y85" s="856"/>
      <c r="Z85" s="856"/>
      <c r="AA85" s="856"/>
      <c r="AB85" s="856"/>
      <c r="AC85" s="856"/>
      <c r="AD85" s="856"/>
      <c r="AE85" s="856"/>
      <c r="AF85" s="856"/>
      <c r="AG85" s="856"/>
    </row>
    <row r="86" spans="1:33" x14ac:dyDescent="0.2">
      <c r="A86" s="856"/>
      <c r="B86" s="856"/>
      <c r="C86" s="856"/>
      <c r="D86" s="856"/>
      <c r="E86" s="856"/>
      <c r="F86" s="856"/>
      <c r="G86" s="856"/>
      <c r="H86" s="856"/>
      <c r="I86" s="856"/>
      <c r="J86" s="856"/>
      <c r="K86" s="856"/>
      <c r="L86" s="856"/>
      <c r="M86" s="856"/>
      <c r="N86" s="856"/>
      <c r="O86" s="856"/>
      <c r="P86" s="856"/>
      <c r="Q86" s="856"/>
      <c r="R86" s="856"/>
      <c r="S86" s="856"/>
      <c r="T86" s="856"/>
      <c r="U86" s="856"/>
      <c r="V86" s="856"/>
      <c r="W86" s="856"/>
      <c r="X86" s="856"/>
      <c r="Y86" s="856"/>
      <c r="Z86" s="856"/>
      <c r="AA86" s="856"/>
      <c r="AB86" s="856"/>
      <c r="AC86" s="856"/>
      <c r="AD86" s="856"/>
      <c r="AE86" s="856"/>
      <c r="AF86" s="856"/>
      <c r="AG86" s="856"/>
    </row>
    <row r="87" spans="1:33" x14ac:dyDescent="0.2">
      <c r="A87" s="856"/>
      <c r="B87" s="856"/>
      <c r="C87" s="856"/>
      <c r="D87" s="856"/>
      <c r="E87" s="856"/>
      <c r="F87" s="856"/>
      <c r="G87" s="856"/>
      <c r="H87" s="856"/>
      <c r="I87" s="856"/>
      <c r="J87" s="856"/>
      <c r="K87" s="856"/>
      <c r="L87" s="856"/>
      <c r="M87" s="856"/>
      <c r="N87" s="856"/>
      <c r="O87" s="856"/>
      <c r="P87" s="856"/>
      <c r="Q87" s="856"/>
      <c r="R87" s="856"/>
      <c r="S87" s="856"/>
      <c r="T87" s="856"/>
      <c r="U87" s="856"/>
      <c r="V87" s="856"/>
      <c r="W87" s="856"/>
      <c r="X87" s="856"/>
      <c r="Y87" s="856"/>
      <c r="Z87" s="856"/>
      <c r="AA87" s="856"/>
      <c r="AB87" s="856"/>
      <c r="AC87" s="856"/>
      <c r="AD87" s="856"/>
      <c r="AE87" s="856"/>
      <c r="AF87" s="856"/>
      <c r="AG87" s="856"/>
    </row>
    <row r="88" spans="1:33" x14ac:dyDescent="0.2">
      <c r="A88" s="856"/>
      <c r="B88" s="856"/>
      <c r="C88" s="856"/>
      <c r="D88" s="856"/>
      <c r="E88" s="856"/>
      <c r="F88" s="856"/>
      <c r="G88" s="856"/>
      <c r="H88" s="856"/>
      <c r="I88" s="856"/>
      <c r="J88" s="856"/>
      <c r="K88" s="856"/>
      <c r="L88" s="856"/>
      <c r="M88" s="856"/>
      <c r="N88" s="856"/>
      <c r="O88" s="856"/>
      <c r="P88" s="856"/>
      <c r="Q88" s="856"/>
      <c r="R88" s="856"/>
      <c r="S88" s="856"/>
      <c r="T88" s="856"/>
      <c r="U88" s="856"/>
      <c r="V88" s="856"/>
      <c r="W88" s="856"/>
      <c r="X88" s="856"/>
      <c r="Y88" s="856"/>
      <c r="Z88" s="856"/>
      <c r="AA88" s="856"/>
      <c r="AB88" s="856"/>
      <c r="AC88" s="856"/>
      <c r="AD88" s="856"/>
      <c r="AE88" s="856"/>
      <c r="AF88" s="856"/>
      <c r="AG88" s="856"/>
    </row>
    <row r="89" spans="1:33" x14ac:dyDescent="0.2">
      <c r="A89" s="856"/>
      <c r="B89" s="856"/>
      <c r="C89" s="856"/>
      <c r="D89" s="856"/>
      <c r="E89" s="856"/>
      <c r="F89" s="856"/>
      <c r="G89" s="856"/>
      <c r="H89" s="856"/>
      <c r="I89" s="856"/>
      <c r="J89" s="856"/>
      <c r="K89" s="856"/>
      <c r="L89" s="856"/>
      <c r="M89" s="856"/>
      <c r="N89" s="856"/>
      <c r="O89" s="856"/>
      <c r="P89" s="856"/>
      <c r="Q89" s="856"/>
      <c r="R89" s="856"/>
      <c r="S89" s="856"/>
      <c r="T89" s="856"/>
      <c r="U89" s="856"/>
      <c r="V89" s="856"/>
      <c r="W89" s="856"/>
      <c r="X89" s="856"/>
      <c r="Y89" s="856"/>
      <c r="Z89" s="856"/>
      <c r="AA89" s="856"/>
      <c r="AB89" s="856"/>
      <c r="AC89" s="856"/>
      <c r="AD89" s="856"/>
      <c r="AE89" s="856"/>
      <c r="AF89" s="856"/>
      <c r="AG89" s="856"/>
    </row>
    <row r="90" spans="1:33" x14ac:dyDescent="0.2">
      <c r="A90" s="856"/>
      <c r="B90" s="856"/>
      <c r="C90" s="856"/>
      <c r="D90" s="856"/>
      <c r="E90" s="856"/>
      <c r="F90" s="856"/>
      <c r="G90" s="856"/>
      <c r="H90" s="856"/>
      <c r="I90" s="856"/>
      <c r="J90" s="856"/>
      <c r="K90" s="856"/>
      <c r="L90" s="856"/>
      <c r="M90" s="856"/>
      <c r="N90" s="856"/>
      <c r="O90" s="856"/>
      <c r="P90" s="856"/>
      <c r="Q90" s="856"/>
      <c r="R90" s="856"/>
      <c r="S90" s="856"/>
      <c r="T90" s="856"/>
      <c r="U90" s="856"/>
      <c r="V90" s="856"/>
      <c r="W90" s="856"/>
      <c r="X90" s="856"/>
      <c r="Y90" s="856"/>
      <c r="Z90" s="856"/>
      <c r="AA90" s="856"/>
      <c r="AB90" s="856"/>
      <c r="AC90" s="856"/>
      <c r="AD90" s="856"/>
      <c r="AE90" s="856"/>
      <c r="AF90" s="856"/>
      <c r="AG90" s="856"/>
    </row>
    <row r="91" spans="1:33" x14ac:dyDescent="0.2">
      <c r="A91" s="856"/>
      <c r="B91" s="856"/>
      <c r="C91" s="856"/>
      <c r="D91" s="856"/>
      <c r="E91" s="856"/>
      <c r="F91" s="856"/>
      <c r="G91" s="856"/>
      <c r="H91" s="856"/>
      <c r="I91" s="856"/>
      <c r="J91" s="856"/>
      <c r="K91" s="856"/>
      <c r="L91" s="856"/>
      <c r="M91" s="856"/>
      <c r="N91" s="856"/>
      <c r="O91" s="856"/>
      <c r="P91" s="856"/>
      <c r="Q91" s="856"/>
      <c r="R91" s="856"/>
      <c r="S91" s="856"/>
      <c r="T91" s="856"/>
      <c r="U91" s="856"/>
      <c r="V91" s="856"/>
      <c r="W91" s="856"/>
      <c r="X91" s="856"/>
      <c r="Y91" s="856"/>
      <c r="Z91" s="856"/>
      <c r="AA91" s="856"/>
      <c r="AB91" s="856"/>
      <c r="AC91" s="856"/>
      <c r="AD91" s="856"/>
      <c r="AE91" s="856"/>
      <c r="AF91" s="856"/>
      <c r="AG91" s="856"/>
    </row>
    <row r="92" spans="1:33" x14ac:dyDescent="0.2">
      <c r="A92" s="856"/>
      <c r="B92" s="856"/>
      <c r="C92" s="856"/>
      <c r="D92" s="856"/>
      <c r="E92" s="856"/>
      <c r="F92" s="856"/>
      <c r="G92" s="856"/>
      <c r="H92" s="856"/>
      <c r="I92" s="856"/>
      <c r="J92" s="856"/>
      <c r="K92" s="856"/>
      <c r="L92" s="856"/>
      <c r="M92" s="856"/>
      <c r="N92" s="856"/>
      <c r="O92" s="856"/>
      <c r="P92" s="856"/>
      <c r="Q92" s="856"/>
      <c r="R92" s="856"/>
      <c r="S92" s="856"/>
      <c r="T92" s="856"/>
      <c r="U92" s="856"/>
      <c r="V92" s="856"/>
      <c r="W92" s="856"/>
      <c r="X92" s="856"/>
      <c r="Y92" s="856"/>
      <c r="Z92" s="856"/>
      <c r="AA92" s="856"/>
      <c r="AB92" s="856"/>
      <c r="AC92" s="856"/>
      <c r="AD92" s="856"/>
      <c r="AE92" s="856"/>
      <c r="AF92" s="856"/>
      <c r="AG92" s="856"/>
    </row>
    <row r="93" spans="1:33" x14ac:dyDescent="0.2">
      <c r="A93" s="856"/>
      <c r="B93" s="856"/>
      <c r="C93" s="856"/>
      <c r="D93" s="856"/>
      <c r="E93" s="856"/>
      <c r="F93" s="856"/>
      <c r="G93" s="856"/>
      <c r="H93" s="856"/>
      <c r="I93" s="856"/>
      <c r="J93" s="856"/>
      <c r="K93" s="856"/>
      <c r="L93" s="856"/>
      <c r="M93" s="856"/>
      <c r="N93" s="856"/>
      <c r="O93" s="856"/>
      <c r="P93" s="856"/>
      <c r="Q93" s="856"/>
      <c r="R93" s="856"/>
      <c r="S93" s="856"/>
      <c r="T93" s="856"/>
      <c r="U93" s="856"/>
      <c r="V93" s="856"/>
      <c r="W93" s="856"/>
      <c r="X93" s="856"/>
      <c r="Y93" s="856"/>
      <c r="Z93" s="856"/>
      <c r="AA93" s="856"/>
      <c r="AB93" s="856"/>
      <c r="AC93" s="856"/>
      <c r="AD93" s="856"/>
      <c r="AE93" s="856"/>
      <c r="AF93" s="856"/>
      <c r="AG93" s="856"/>
    </row>
    <row r="94" spans="1:33" x14ac:dyDescent="0.2">
      <c r="A94" s="856"/>
      <c r="B94" s="856"/>
      <c r="C94" s="856"/>
      <c r="D94" s="856"/>
      <c r="E94" s="856"/>
      <c r="F94" s="856"/>
      <c r="G94" s="856"/>
      <c r="H94" s="856"/>
      <c r="I94" s="856"/>
      <c r="J94" s="856"/>
      <c r="K94" s="856"/>
      <c r="L94" s="856"/>
      <c r="M94" s="856"/>
      <c r="N94" s="856"/>
      <c r="O94" s="856"/>
      <c r="P94" s="856"/>
      <c r="Q94" s="856"/>
      <c r="R94" s="856"/>
      <c r="S94" s="856"/>
      <c r="T94" s="856"/>
      <c r="U94" s="856"/>
      <c r="V94" s="856"/>
      <c r="W94" s="856"/>
      <c r="X94" s="856"/>
      <c r="Y94" s="856"/>
      <c r="Z94" s="856"/>
      <c r="AA94" s="856"/>
      <c r="AB94" s="856"/>
      <c r="AC94" s="856"/>
      <c r="AD94" s="856"/>
      <c r="AE94" s="856"/>
      <c r="AF94" s="856"/>
      <c r="AG94" s="856"/>
    </row>
    <row r="95" spans="1:33" x14ac:dyDescent="0.2">
      <c r="A95" s="856"/>
      <c r="B95" s="856"/>
      <c r="C95" s="856"/>
      <c r="D95" s="856"/>
      <c r="E95" s="856"/>
      <c r="F95" s="856"/>
      <c r="G95" s="856"/>
      <c r="H95" s="856"/>
      <c r="I95" s="856"/>
      <c r="J95" s="856"/>
      <c r="K95" s="856"/>
      <c r="L95" s="856"/>
      <c r="M95" s="856"/>
      <c r="N95" s="856"/>
      <c r="O95" s="856"/>
      <c r="P95" s="856"/>
      <c r="Q95" s="856"/>
      <c r="R95" s="856"/>
      <c r="S95" s="856"/>
      <c r="T95" s="856"/>
      <c r="U95" s="856"/>
      <c r="V95" s="856"/>
      <c r="W95" s="856"/>
      <c r="X95" s="856"/>
      <c r="Y95" s="856"/>
      <c r="Z95" s="856"/>
      <c r="AA95" s="856"/>
      <c r="AB95" s="856"/>
      <c r="AC95" s="856"/>
      <c r="AD95" s="856"/>
      <c r="AE95" s="856"/>
      <c r="AF95" s="856"/>
      <c r="AG95" s="856"/>
    </row>
    <row r="96" spans="1:33" x14ac:dyDescent="0.2">
      <c r="A96" s="856"/>
      <c r="B96" s="856"/>
      <c r="C96" s="856"/>
      <c r="D96" s="856"/>
      <c r="E96" s="856"/>
      <c r="F96" s="856"/>
      <c r="G96" s="856"/>
      <c r="H96" s="856"/>
      <c r="I96" s="856"/>
      <c r="J96" s="856"/>
      <c r="K96" s="856"/>
      <c r="L96" s="856"/>
      <c r="M96" s="856"/>
      <c r="N96" s="856"/>
      <c r="O96" s="856"/>
      <c r="P96" s="856"/>
      <c r="Q96" s="856"/>
      <c r="R96" s="856"/>
      <c r="S96" s="856"/>
      <c r="T96" s="856"/>
      <c r="U96" s="856"/>
      <c r="V96" s="856"/>
      <c r="W96" s="856"/>
      <c r="X96" s="856"/>
      <c r="Y96" s="856"/>
      <c r="Z96" s="856"/>
      <c r="AA96" s="856"/>
      <c r="AB96" s="856"/>
      <c r="AC96" s="856"/>
      <c r="AD96" s="856"/>
      <c r="AE96" s="856"/>
      <c r="AF96" s="856"/>
      <c r="AG96" s="856"/>
    </row>
    <row r="97" spans="1:33" x14ac:dyDescent="0.2">
      <c r="A97" s="856"/>
      <c r="B97" s="856"/>
      <c r="C97" s="856"/>
      <c r="D97" s="856"/>
      <c r="E97" s="856"/>
      <c r="F97" s="856"/>
      <c r="G97" s="856"/>
      <c r="H97" s="856"/>
      <c r="I97" s="856"/>
      <c r="J97" s="856"/>
      <c r="K97" s="856"/>
      <c r="L97" s="856"/>
      <c r="M97" s="856"/>
      <c r="N97" s="856"/>
      <c r="O97" s="856"/>
      <c r="P97" s="856"/>
      <c r="Q97" s="856"/>
      <c r="R97" s="856"/>
      <c r="S97" s="856"/>
      <c r="T97" s="856"/>
      <c r="U97" s="856"/>
      <c r="V97" s="856"/>
      <c r="W97" s="856"/>
      <c r="X97" s="856"/>
      <c r="Y97" s="856"/>
      <c r="Z97" s="856"/>
      <c r="AA97" s="856"/>
      <c r="AB97" s="856"/>
      <c r="AC97" s="856"/>
      <c r="AD97" s="856"/>
      <c r="AE97" s="856"/>
      <c r="AF97" s="856"/>
      <c r="AG97" s="856"/>
    </row>
    <row r="98" spans="1:33" x14ac:dyDescent="0.2">
      <c r="A98" s="856"/>
      <c r="B98" s="856"/>
      <c r="C98" s="856"/>
      <c r="D98" s="856"/>
      <c r="E98" s="856"/>
      <c r="F98" s="856"/>
      <c r="G98" s="856"/>
      <c r="H98" s="856"/>
      <c r="I98" s="856"/>
      <c r="J98" s="856"/>
      <c r="K98" s="856"/>
      <c r="L98" s="856"/>
      <c r="M98" s="856"/>
      <c r="N98" s="856"/>
      <c r="O98" s="856"/>
      <c r="P98" s="856"/>
      <c r="Q98" s="856"/>
      <c r="R98" s="856"/>
      <c r="S98" s="856"/>
      <c r="T98" s="856"/>
      <c r="U98" s="856"/>
      <c r="V98" s="856"/>
      <c r="W98" s="856"/>
      <c r="X98" s="856"/>
      <c r="Y98" s="856"/>
      <c r="Z98" s="856"/>
      <c r="AA98" s="856"/>
      <c r="AB98" s="856"/>
      <c r="AC98" s="856"/>
      <c r="AD98" s="856"/>
      <c r="AE98" s="856"/>
      <c r="AF98" s="856"/>
      <c r="AG98" s="856"/>
    </row>
    <row r="99" spans="1:33" x14ac:dyDescent="0.2">
      <c r="A99" s="856"/>
      <c r="B99" s="856"/>
      <c r="C99" s="856"/>
      <c r="D99" s="856"/>
      <c r="E99" s="856"/>
      <c r="F99" s="856"/>
      <c r="G99" s="856"/>
      <c r="H99" s="856"/>
      <c r="I99" s="856"/>
      <c r="J99" s="856"/>
      <c r="K99" s="856"/>
      <c r="L99" s="856"/>
      <c r="M99" s="856"/>
      <c r="N99" s="856"/>
      <c r="O99" s="856"/>
      <c r="P99" s="856"/>
      <c r="Q99" s="856"/>
      <c r="R99" s="856"/>
      <c r="S99" s="856"/>
      <c r="T99" s="856"/>
      <c r="U99" s="856"/>
      <c r="V99" s="856"/>
      <c r="W99" s="856"/>
      <c r="X99" s="856"/>
      <c r="Y99" s="856"/>
      <c r="Z99" s="856"/>
      <c r="AA99" s="856"/>
      <c r="AB99" s="856"/>
      <c r="AC99" s="856"/>
      <c r="AD99" s="856"/>
      <c r="AE99" s="856"/>
      <c r="AF99" s="856"/>
      <c r="AG99" s="856"/>
    </row>
    <row r="100" spans="1:33" x14ac:dyDescent="0.2">
      <c r="A100" s="856"/>
      <c r="B100" s="856"/>
      <c r="C100" s="856"/>
      <c r="D100" s="856"/>
      <c r="E100" s="856"/>
      <c r="F100" s="856"/>
      <c r="G100" s="856"/>
      <c r="H100" s="856"/>
      <c r="I100" s="856"/>
      <c r="J100" s="856"/>
      <c r="K100" s="856"/>
      <c r="L100" s="856"/>
      <c r="M100" s="856"/>
      <c r="N100" s="856"/>
      <c r="O100" s="856"/>
      <c r="P100" s="856"/>
      <c r="Q100" s="856"/>
      <c r="R100" s="856"/>
      <c r="S100" s="856"/>
      <c r="T100" s="856"/>
      <c r="U100" s="856"/>
      <c r="V100" s="856"/>
      <c r="W100" s="856"/>
      <c r="X100" s="856"/>
      <c r="Y100" s="856"/>
      <c r="Z100" s="856"/>
      <c r="AA100" s="856"/>
      <c r="AB100" s="856"/>
      <c r="AC100" s="856"/>
      <c r="AD100" s="856"/>
      <c r="AE100" s="856"/>
      <c r="AF100" s="856"/>
      <c r="AG100" s="856"/>
    </row>
    <row r="101" spans="1:33" x14ac:dyDescent="0.2">
      <c r="A101" s="856"/>
      <c r="B101" s="856"/>
      <c r="C101" s="856"/>
      <c r="D101" s="856"/>
      <c r="E101" s="856"/>
      <c r="F101" s="856"/>
      <c r="G101" s="856"/>
      <c r="H101" s="856"/>
      <c r="I101" s="856"/>
      <c r="J101" s="856"/>
      <c r="K101" s="856"/>
      <c r="L101" s="856"/>
      <c r="M101" s="856"/>
      <c r="N101" s="856"/>
      <c r="O101" s="856"/>
      <c r="P101" s="856"/>
      <c r="Q101" s="856"/>
      <c r="R101" s="856"/>
      <c r="S101" s="856"/>
      <c r="T101" s="856"/>
      <c r="U101" s="856"/>
      <c r="V101" s="856"/>
      <c r="W101" s="856"/>
      <c r="X101" s="856"/>
      <c r="Y101" s="856"/>
      <c r="Z101" s="856"/>
      <c r="AA101" s="856"/>
      <c r="AB101" s="856"/>
      <c r="AC101" s="856"/>
      <c r="AD101" s="856"/>
      <c r="AE101" s="856"/>
      <c r="AF101" s="856"/>
      <c r="AG101" s="856"/>
    </row>
    <row r="102" spans="1:33" x14ac:dyDescent="0.2">
      <c r="A102" s="856"/>
      <c r="B102" s="856"/>
      <c r="C102" s="856"/>
      <c r="D102" s="856"/>
      <c r="E102" s="856"/>
      <c r="F102" s="856"/>
      <c r="G102" s="856"/>
      <c r="H102" s="856"/>
      <c r="I102" s="856"/>
      <c r="J102" s="856"/>
      <c r="K102" s="856"/>
      <c r="L102" s="856"/>
      <c r="M102" s="856"/>
      <c r="N102" s="856"/>
      <c r="O102" s="856"/>
      <c r="P102" s="856"/>
      <c r="Q102" s="856"/>
      <c r="R102" s="856"/>
      <c r="S102" s="856"/>
      <c r="T102" s="856"/>
      <c r="U102" s="856"/>
      <c r="V102" s="856"/>
      <c r="W102" s="856"/>
      <c r="X102" s="856"/>
      <c r="Y102" s="856"/>
      <c r="Z102" s="856"/>
      <c r="AA102" s="856"/>
      <c r="AB102" s="856"/>
      <c r="AC102" s="856"/>
      <c r="AD102" s="856"/>
      <c r="AE102" s="856"/>
      <c r="AF102" s="856"/>
      <c r="AG102" s="856"/>
    </row>
    <row r="103" spans="1:33" x14ac:dyDescent="0.2">
      <c r="A103" s="856"/>
      <c r="B103" s="856"/>
      <c r="C103" s="856"/>
      <c r="D103" s="856"/>
      <c r="E103" s="856"/>
      <c r="F103" s="856"/>
      <c r="G103" s="856"/>
      <c r="H103" s="856"/>
      <c r="I103" s="856"/>
      <c r="J103" s="856"/>
      <c r="K103" s="856"/>
      <c r="L103" s="856"/>
      <c r="M103" s="856"/>
      <c r="N103" s="856"/>
      <c r="O103" s="856"/>
      <c r="P103" s="856"/>
      <c r="Q103" s="856"/>
      <c r="R103" s="856"/>
      <c r="S103" s="856"/>
      <c r="T103" s="856"/>
      <c r="U103" s="856"/>
      <c r="V103" s="856"/>
      <c r="W103" s="856"/>
      <c r="X103" s="856"/>
      <c r="Y103" s="856"/>
      <c r="Z103" s="856"/>
      <c r="AA103" s="856"/>
      <c r="AB103" s="856"/>
      <c r="AC103" s="856"/>
      <c r="AD103" s="856"/>
      <c r="AE103" s="856"/>
      <c r="AF103" s="856"/>
      <c r="AG103" s="856"/>
    </row>
    <row r="104" spans="1:33" x14ac:dyDescent="0.2">
      <c r="A104" s="856"/>
      <c r="B104" s="856"/>
      <c r="C104" s="856"/>
      <c r="D104" s="856"/>
      <c r="E104" s="856"/>
      <c r="F104" s="856"/>
      <c r="G104" s="856"/>
      <c r="H104" s="856"/>
      <c r="I104" s="856"/>
      <c r="J104" s="856"/>
      <c r="K104" s="856"/>
      <c r="L104" s="856"/>
      <c r="M104" s="856"/>
      <c r="N104" s="856"/>
      <c r="O104" s="856"/>
      <c r="P104" s="856"/>
      <c r="Q104" s="856"/>
      <c r="R104" s="856"/>
      <c r="S104" s="856"/>
      <c r="T104" s="856"/>
      <c r="U104" s="856"/>
      <c r="V104" s="856"/>
      <c r="W104" s="856"/>
      <c r="X104" s="856"/>
      <c r="Y104" s="856"/>
      <c r="Z104" s="856"/>
      <c r="AA104" s="856"/>
      <c r="AB104" s="856"/>
      <c r="AC104" s="856"/>
      <c r="AD104" s="856"/>
      <c r="AE104" s="856"/>
      <c r="AF104" s="856"/>
      <c r="AG104" s="856"/>
    </row>
    <row r="105" spans="1:33" x14ac:dyDescent="0.2">
      <c r="A105" s="856"/>
      <c r="B105" s="856"/>
      <c r="C105" s="856"/>
      <c r="D105" s="856"/>
      <c r="E105" s="856"/>
      <c r="F105" s="856"/>
      <c r="G105" s="856"/>
      <c r="H105" s="856"/>
      <c r="I105" s="856"/>
      <c r="J105" s="856"/>
      <c r="K105" s="856"/>
      <c r="L105" s="856"/>
      <c r="M105" s="856"/>
      <c r="N105" s="856"/>
      <c r="O105" s="856"/>
      <c r="P105" s="856"/>
      <c r="Q105" s="856"/>
      <c r="R105" s="856"/>
      <c r="S105" s="856"/>
      <c r="T105" s="856"/>
      <c r="U105" s="856"/>
      <c r="V105" s="856"/>
      <c r="W105" s="856"/>
      <c r="X105" s="856"/>
      <c r="Y105" s="856"/>
      <c r="Z105" s="856"/>
      <c r="AA105" s="856"/>
      <c r="AB105" s="856"/>
      <c r="AC105" s="856"/>
      <c r="AD105" s="856"/>
      <c r="AE105" s="856"/>
      <c r="AF105" s="856"/>
      <c r="AG105" s="856"/>
    </row>
    <row r="106" spans="1:33" x14ac:dyDescent="0.2">
      <c r="A106" s="856"/>
      <c r="B106" s="856"/>
      <c r="C106" s="856"/>
      <c r="D106" s="856"/>
      <c r="E106" s="856"/>
      <c r="F106" s="856"/>
      <c r="G106" s="856"/>
      <c r="H106" s="856"/>
      <c r="I106" s="856"/>
      <c r="J106" s="856"/>
      <c r="K106" s="856"/>
      <c r="L106" s="856"/>
      <c r="M106" s="856"/>
      <c r="N106" s="856"/>
      <c r="O106" s="856"/>
      <c r="P106" s="856"/>
      <c r="Q106" s="856"/>
      <c r="R106" s="856"/>
      <c r="S106" s="856"/>
      <c r="T106" s="856"/>
      <c r="U106" s="856"/>
      <c r="V106" s="856"/>
      <c r="W106" s="856"/>
      <c r="X106" s="856"/>
      <c r="Y106" s="856"/>
      <c r="Z106" s="856"/>
      <c r="AA106" s="856"/>
      <c r="AB106" s="856"/>
      <c r="AC106" s="856"/>
      <c r="AD106" s="856"/>
      <c r="AE106" s="856"/>
      <c r="AF106" s="856"/>
      <c r="AG106" s="856"/>
    </row>
    <row r="107" spans="1:33" x14ac:dyDescent="0.2">
      <c r="A107" s="856"/>
      <c r="B107" s="856"/>
      <c r="C107" s="856"/>
      <c r="D107" s="856"/>
      <c r="E107" s="856"/>
      <c r="F107" s="856"/>
      <c r="G107" s="856"/>
      <c r="H107" s="856"/>
      <c r="I107" s="856"/>
      <c r="J107" s="856"/>
      <c r="K107" s="856"/>
      <c r="L107" s="856"/>
      <c r="M107" s="856"/>
      <c r="N107" s="856"/>
      <c r="O107" s="856"/>
      <c r="P107" s="856"/>
      <c r="Q107" s="856"/>
      <c r="R107" s="856"/>
      <c r="S107" s="856"/>
      <c r="T107" s="856"/>
      <c r="U107" s="856"/>
      <c r="V107" s="856"/>
      <c r="W107" s="856"/>
      <c r="X107" s="856"/>
      <c r="Y107" s="856"/>
      <c r="Z107" s="856"/>
      <c r="AA107" s="856"/>
      <c r="AB107" s="856"/>
      <c r="AC107" s="856"/>
      <c r="AD107" s="856"/>
      <c r="AE107" s="856"/>
      <c r="AF107" s="856"/>
      <c r="AG107" s="856"/>
    </row>
    <row r="108" spans="1:33" x14ac:dyDescent="0.2">
      <c r="A108" s="856"/>
      <c r="B108" s="856"/>
      <c r="C108" s="856"/>
      <c r="D108" s="856"/>
      <c r="E108" s="856"/>
      <c r="F108" s="856"/>
      <c r="G108" s="856"/>
      <c r="H108" s="856"/>
      <c r="I108" s="856"/>
      <c r="J108" s="856"/>
      <c r="K108" s="856"/>
      <c r="L108" s="856"/>
      <c r="M108" s="856"/>
      <c r="N108" s="856"/>
      <c r="O108" s="856"/>
      <c r="P108" s="856"/>
      <c r="Q108" s="856"/>
      <c r="R108" s="856"/>
      <c r="S108" s="856"/>
      <c r="T108" s="856"/>
      <c r="U108" s="856"/>
      <c r="V108" s="856"/>
      <c r="W108" s="856"/>
      <c r="X108" s="856"/>
      <c r="Y108" s="856"/>
      <c r="Z108" s="856"/>
      <c r="AA108" s="856"/>
      <c r="AB108" s="856"/>
      <c r="AC108" s="856"/>
      <c r="AD108" s="856"/>
      <c r="AE108" s="856"/>
      <c r="AF108" s="856"/>
      <c r="AG108" s="856"/>
    </row>
    <row r="109" spans="1:33" x14ac:dyDescent="0.2">
      <c r="A109" s="856"/>
      <c r="B109" s="856"/>
      <c r="C109" s="856"/>
      <c r="D109" s="856"/>
      <c r="E109" s="856"/>
      <c r="F109" s="856"/>
      <c r="G109" s="856"/>
      <c r="H109" s="856"/>
      <c r="I109" s="856"/>
      <c r="J109" s="856"/>
      <c r="K109" s="856"/>
      <c r="L109" s="856"/>
      <c r="M109" s="856"/>
      <c r="N109" s="856"/>
      <c r="O109" s="856"/>
      <c r="P109" s="856"/>
      <c r="Q109" s="856"/>
      <c r="R109" s="856"/>
      <c r="S109" s="856"/>
      <c r="T109" s="856"/>
      <c r="U109" s="856"/>
      <c r="V109" s="856"/>
      <c r="W109" s="856"/>
      <c r="X109" s="856"/>
      <c r="Y109" s="856"/>
      <c r="Z109" s="856"/>
      <c r="AA109" s="856"/>
      <c r="AB109" s="856"/>
      <c r="AC109" s="856"/>
      <c r="AD109" s="856"/>
      <c r="AE109" s="856"/>
      <c r="AF109" s="856"/>
      <c r="AG109" s="856"/>
    </row>
    <row r="110" spans="1:33" x14ac:dyDescent="0.2">
      <c r="A110" s="856"/>
      <c r="B110" s="856"/>
      <c r="C110" s="856"/>
      <c r="D110" s="856"/>
      <c r="E110" s="856"/>
      <c r="F110" s="856"/>
      <c r="G110" s="856"/>
      <c r="H110" s="856"/>
      <c r="I110" s="856"/>
      <c r="J110" s="856"/>
      <c r="K110" s="856"/>
      <c r="L110" s="856"/>
      <c r="M110" s="856"/>
      <c r="N110" s="856"/>
      <c r="O110" s="856"/>
      <c r="P110" s="856"/>
      <c r="Q110" s="856"/>
      <c r="R110" s="856"/>
      <c r="S110" s="856"/>
      <c r="T110" s="856"/>
      <c r="U110" s="856"/>
      <c r="V110" s="856"/>
      <c r="W110" s="856"/>
      <c r="X110" s="856"/>
      <c r="Y110" s="856"/>
      <c r="Z110" s="856"/>
      <c r="AA110" s="856"/>
      <c r="AB110" s="856"/>
      <c r="AC110" s="856"/>
      <c r="AD110" s="856"/>
      <c r="AE110" s="856"/>
      <c r="AF110" s="856"/>
      <c r="AG110" s="856"/>
    </row>
    <row r="111" spans="1:33" x14ac:dyDescent="0.2">
      <c r="A111" s="856"/>
      <c r="B111" s="856"/>
      <c r="C111" s="856"/>
      <c r="D111" s="856"/>
      <c r="E111" s="856"/>
      <c r="F111" s="856"/>
      <c r="G111" s="856"/>
      <c r="H111" s="856"/>
      <c r="I111" s="856"/>
      <c r="J111" s="856"/>
      <c r="K111" s="856"/>
      <c r="L111" s="856"/>
      <c r="M111" s="856"/>
      <c r="N111" s="856"/>
      <c r="O111" s="856"/>
      <c r="P111" s="856"/>
      <c r="Q111" s="856"/>
      <c r="R111" s="856"/>
      <c r="S111" s="856"/>
      <c r="T111" s="856"/>
      <c r="U111" s="856"/>
      <c r="V111" s="856"/>
      <c r="W111" s="856"/>
      <c r="X111" s="856"/>
      <c r="Y111" s="856"/>
      <c r="Z111" s="856"/>
      <c r="AA111" s="856"/>
      <c r="AB111" s="856"/>
      <c r="AC111" s="856"/>
      <c r="AD111" s="856"/>
      <c r="AE111" s="856"/>
      <c r="AF111" s="856"/>
      <c r="AG111" s="856"/>
    </row>
    <row r="112" spans="1:33" x14ac:dyDescent="0.2">
      <c r="A112" s="856"/>
      <c r="B112" s="856"/>
      <c r="C112" s="856"/>
      <c r="D112" s="856"/>
      <c r="E112" s="856"/>
      <c r="F112" s="856"/>
      <c r="G112" s="856"/>
      <c r="H112" s="856"/>
      <c r="I112" s="856"/>
      <c r="J112" s="856"/>
      <c r="K112" s="856"/>
      <c r="L112" s="856"/>
      <c r="M112" s="856"/>
      <c r="N112" s="856"/>
      <c r="O112" s="856"/>
      <c r="P112" s="856"/>
      <c r="Q112" s="856"/>
      <c r="R112" s="856"/>
      <c r="S112" s="856"/>
      <c r="T112" s="856"/>
      <c r="U112" s="856"/>
      <c r="V112" s="856"/>
      <c r="W112" s="856"/>
      <c r="X112" s="856"/>
      <c r="Y112" s="856"/>
      <c r="Z112" s="856"/>
      <c r="AA112" s="856"/>
      <c r="AB112" s="856"/>
      <c r="AC112" s="856"/>
      <c r="AD112" s="856"/>
      <c r="AE112" s="856"/>
      <c r="AF112" s="856"/>
      <c r="AG112" s="856"/>
    </row>
    <row r="113" spans="1:33" x14ac:dyDescent="0.2">
      <c r="A113" s="856"/>
      <c r="B113" s="856"/>
      <c r="C113" s="856"/>
      <c r="D113" s="856"/>
      <c r="E113" s="856"/>
      <c r="F113" s="856"/>
      <c r="G113" s="856"/>
      <c r="H113" s="856"/>
      <c r="I113" s="856"/>
      <c r="J113" s="856"/>
      <c r="K113" s="856"/>
      <c r="L113" s="856"/>
      <c r="M113" s="856"/>
      <c r="N113" s="856"/>
      <c r="O113" s="856"/>
      <c r="P113" s="856"/>
      <c r="Q113" s="856"/>
      <c r="R113" s="856"/>
      <c r="S113" s="856"/>
      <c r="T113" s="856"/>
      <c r="U113" s="856"/>
      <c r="V113" s="856"/>
      <c r="W113" s="856"/>
      <c r="X113" s="856"/>
      <c r="Y113" s="856"/>
      <c r="Z113" s="856"/>
      <c r="AA113" s="856"/>
      <c r="AB113" s="856"/>
      <c r="AC113" s="856"/>
      <c r="AD113" s="856"/>
      <c r="AE113" s="856"/>
      <c r="AF113" s="856"/>
      <c r="AG113" s="856"/>
    </row>
    <row r="114" spans="1:33" x14ac:dyDescent="0.2">
      <c r="A114" s="856"/>
      <c r="B114" s="856"/>
      <c r="C114" s="856"/>
      <c r="D114" s="856"/>
      <c r="E114" s="856"/>
      <c r="F114" s="856"/>
      <c r="G114" s="856"/>
      <c r="H114" s="856"/>
      <c r="I114" s="856"/>
      <c r="J114" s="856"/>
      <c r="K114" s="856"/>
      <c r="L114" s="856"/>
      <c r="M114" s="856"/>
      <c r="N114" s="856"/>
      <c r="O114" s="856"/>
      <c r="P114" s="856"/>
      <c r="Q114" s="856"/>
      <c r="R114" s="856"/>
      <c r="S114" s="856"/>
      <c r="T114" s="856"/>
      <c r="U114" s="856"/>
      <c r="V114" s="856"/>
      <c r="W114" s="856"/>
      <c r="X114" s="856"/>
      <c r="Y114" s="856"/>
      <c r="Z114" s="856"/>
      <c r="AA114" s="856"/>
      <c r="AB114" s="856"/>
      <c r="AC114" s="856"/>
      <c r="AD114" s="856"/>
      <c r="AE114" s="856"/>
      <c r="AF114" s="856"/>
      <c r="AG114" s="856"/>
    </row>
    <row r="115" spans="1:33" x14ac:dyDescent="0.2">
      <c r="A115" s="856"/>
      <c r="B115" s="856"/>
      <c r="C115" s="856"/>
      <c r="D115" s="856"/>
      <c r="E115" s="856"/>
      <c r="F115" s="856"/>
      <c r="G115" s="856"/>
      <c r="H115" s="856"/>
      <c r="I115" s="856"/>
      <c r="J115" s="856"/>
      <c r="K115" s="856"/>
      <c r="L115" s="856"/>
      <c r="M115" s="856"/>
      <c r="N115" s="856"/>
      <c r="O115" s="856"/>
      <c r="P115" s="856"/>
      <c r="Q115" s="856"/>
      <c r="R115" s="856"/>
      <c r="S115" s="856"/>
      <c r="T115" s="856"/>
      <c r="U115" s="856"/>
      <c r="V115" s="856"/>
      <c r="W115" s="856"/>
      <c r="X115" s="856"/>
      <c r="Y115" s="856"/>
      <c r="Z115" s="856"/>
      <c r="AA115" s="856"/>
      <c r="AB115" s="856"/>
      <c r="AC115" s="856"/>
      <c r="AD115" s="856"/>
      <c r="AE115" s="856"/>
      <c r="AF115" s="856"/>
      <c r="AG115" s="856"/>
    </row>
    <row r="116" spans="1:33" x14ac:dyDescent="0.2">
      <c r="A116" s="856"/>
      <c r="B116" s="856"/>
      <c r="C116" s="856"/>
      <c r="D116" s="856"/>
      <c r="E116" s="856"/>
      <c r="F116" s="856"/>
      <c r="G116" s="856"/>
      <c r="H116" s="856"/>
      <c r="I116" s="856"/>
      <c r="J116" s="856"/>
      <c r="K116" s="856"/>
      <c r="L116" s="856"/>
      <c r="M116" s="856"/>
      <c r="N116" s="856"/>
      <c r="O116" s="856"/>
      <c r="P116" s="856"/>
      <c r="Q116" s="856"/>
      <c r="R116" s="856"/>
      <c r="S116" s="856"/>
      <c r="T116" s="856"/>
      <c r="U116" s="856"/>
      <c r="V116" s="856"/>
      <c r="W116" s="856"/>
      <c r="X116" s="856"/>
      <c r="Y116" s="856"/>
      <c r="Z116" s="856"/>
      <c r="AA116" s="856"/>
      <c r="AB116" s="856"/>
      <c r="AC116" s="856"/>
      <c r="AD116" s="856"/>
      <c r="AE116" s="856"/>
      <c r="AF116" s="856"/>
      <c r="AG116" s="856"/>
    </row>
    <row r="117" spans="1:33" x14ac:dyDescent="0.2">
      <c r="A117" s="856"/>
      <c r="B117" s="856"/>
      <c r="C117" s="856"/>
      <c r="D117" s="856"/>
      <c r="E117" s="856"/>
      <c r="F117" s="856"/>
      <c r="G117" s="856"/>
      <c r="H117" s="856"/>
      <c r="I117" s="856"/>
      <c r="J117" s="856"/>
      <c r="K117" s="856"/>
      <c r="L117" s="856"/>
      <c r="M117" s="856"/>
      <c r="N117" s="856"/>
      <c r="O117" s="856"/>
      <c r="P117" s="856"/>
      <c r="Q117" s="856"/>
      <c r="R117" s="856"/>
      <c r="S117" s="856"/>
      <c r="T117" s="856"/>
      <c r="U117" s="856"/>
      <c r="V117" s="856"/>
      <c r="W117" s="856"/>
      <c r="X117" s="856"/>
      <c r="Y117" s="856"/>
      <c r="Z117" s="856"/>
      <c r="AA117" s="856"/>
      <c r="AB117" s="856"/>
      <c r="AC117" s="856"/>
      <c r="AD117" s="856"/>
      <c r="AE117" s="856"/>
      <c r="AF117" s="856"/>
      <c r="AG117" s="856"/>
    </row>
    <row r="118" spans="1:33" x14ac:dyDescent="0.2">
      <c r="A118" s="856"/>
      <c r="B118" s="856"/>
      <c r="C118" s="856"/>
      <c r="D118" s="856"/>
      <c r="E118" s="856"/>
      <c r="F118" s="856"/>
      <c r="G118" s="856"/>
      <c r="H118" s="856"/>
      <c r="I118" s="856"/>
      <c r="J118" s="856"/>
      <c r="K118" s="856"/>
      <c r="L118" s="856"/>
      <c r="M118" s="856"/>
      <c r="N118" s="856"/>
      <c r="O118" s="856"/>
      <c r="P118" s="856"/>
      <c r="Q118" s="856"/>
      <c r="R118" s="856"/>
      <c r="S118" s="856"/>
      <c r="T118" s="856"/>
      <c r="U118" s="856"/>
      <c r="V118" s="856"/>
      <c r="W118" s="856"/>
      <c r="X118" s="856"/>
      <c r="Y118" s="856"/>
      <c r="Z118" s="856"/>
      <c r="AA118" s="856"/>
      <c r="AB118" s="856"/>
      <c r="AC118" s="856"/>
      <c r="AD118" s="856"/>
      <c r="AE118" s="856"/>
      <c r="AF118" s="856"/>
      <c r="AG118" s="856"/>
    </row>
    <row r="119" spans="1:33" x14ac:dyDescent="0.2">
      <c r="A119" s="856"/>
      <c r="B119" s="856"/>
      <c r="C119" s="856"/>
      <c r="D119" s="856"/>
      <c r="E119" s="856"/>
      <c r="F119" s="856"/>
      <c r="G119" s="856"/>
      <c r="H119" s="856"/>
      <c r="I119" s="856"/>
      <c r="J119" s="856"/>
      <c r="K119" s="856"/>
      <c r="L119" s="856"/>
      <c r="M119" s="856"/>
      <c r="N119" s="856"/>
      <c r="O119" s="856"/>
      <c r="P119" s="856"/>
      <c r="Q119" s="856"/>
      <c r="R119" s="856"/>
      <c r="S119" s="856"/>
      <c r="T119" s="856"/>
      <c r="U119" s="856"/>
      <c r="V119" s="856"/>
      <c r="W119" s="856"/>
      <c r="X119" s="856"/>
      <c r="Y119" s="856"/>
      <c r="Z119" s="856"/>
      <c r="AA119" s="856"/>
      <c r="AB119" s="856"/>
      <c r="AC119" s="856"/>
      <c r="AD119" s="856"/>
      <c r="AE119" s="856"/>
      <c r="AF119" s="856"/>
      <c r="AG119" s="856"/>
    </row>
    <row r="120" spans="1:33" x14ac:dyDescent="0.2">
      <c r="A120" s="856"/>
      <c r="B120" s="856"/>
      <c r="C120" s="856"/>
      <c r="D120" s="856"/>
      <c r="E120" s="856"/>
      <c r="F120" s="856"/>
      <c r="G120" s="856"/>
      <c r="H120" s="856"/>
      <c r="I120" s="856"/>
      <c r="J120" s="856"/>
      <c r="K120" s="856"/>
      <c r="L120" s="856"/>
      <c r="M120" s="856"/>
      <c r="N120" s="856"/>
      <c r="O120" s="856"/>
      <c r="P120" s="856"/>
      <c r="Q120" s="856"/>
      <c r="R120" s="856"/>
      <c r="S120" s="856"/>
      <c r="T120" s="856"/>
      <c r="U120" s="856"/>
      <c r="V120" s="856"/>
      <c r="W120" s="856"/>
      <c r="X120" s="856"/>
      <c r="Y120" s="856"/>
      <c r="Z120" s="856"/>
      <c r="AA120" s="856"/>
      <c r="AB120" s="856"/>
      <c r="AC120" s="856"/>
      <c r="AD120" s="856"/>
      <c r="AE120" s="856"/>
      <c r="AF120" s="856"/>
      <c r="AG120" s="856"/>
    </row>
    <row r="121" spans="1:33" x14ac:dyDescent="0.2">
      <c r="A121" s="856"/>
      <c r="B121" s="856"/>
      <c r="C121" s="856"/>
      <c r="D121" s="856"/>
      <c r="E121" s="856"/>
      <c r="F121" s="856"/>
      <c r="G121" s="856"/>
      <c r="H121" s="856"/>
      <c r="I121" s="856"/>
      <c r="J121" s="856"/>
      <c r="K121" s="856"/>
      <c r="L121" s="856"/>
      <c r="M121" s="856"/>
      <c r="N121" s="856"/>
      <c r="O121" s="856"/>
      <c r="P121" s="856"/>
      <c r="Q121" s="856"/>
      <c r="R121" s="856"/>
      <c r="S121" s="856"/>
      <c r="T121" s="856"/>
      <c r="U121" s="856"/>
      <c r="V121" s="856"/>
      <c r="W121" s="856"/>
      <c r="X121" s="856"/>
      <c r="Y121" s="856"/>
      <c r="Z121" s="856"/>
      <c r="AA121" s="856"/>
      <c r="AB121" s="856"/>
      <c r="AC121" s="856"/>
      <c r="AD121" s="856"/>
      <c r="AE121" s="856"/>
      <c r="AF121" s="856"/>
      <c r="AG121" s="856"/>
    </row>
    <row r="122" spans="1:33" x14ac:dyDescent="0.2">
      <c r="A122" s="856"/>
      <c r="B122" s="856"/>
      <c r="C122" s="856"/>
      <c r="D122" s="856"/>
      <c r="E122" s="856"/>
      <c r="F122" s="856"/>
      <c r="G122" s="856"/>
      <c r="H122" s="856"/>
      <c r="I122" s="856"/>
      <c r="J122" s="856"/>
      <c r="K122" s="856"/>
      <c r="L122" s="856"/>
      <c r="M122" s="856"/>
      <c r="N122" s="856"/>
      <c r="O122" s="856"/>
      <c r="P122" s="856"/>
      <c r="Q122" s="856"/>
      <c r="R122" s="856"/>
      <c r="S122" s="856"/>
      <c r="T122" s="856"/>
      <c r="U122" s="856"/>
      <c r="V122" s="856"/>
      <c r="W122" s="856"/>
      <c r="X122" s="856"/>
      <c r="Y122" s="856"/>
      <c r="Z122" s="856"/>
      <c r="AA122" s="856"/>
      <c r="AB122" s="856"/>
      <c r="AC122" s="856"/>
      <c r="AD122" s="856"/>
      <c r="AE122" s="856"/>
      <c r="AF122" s="856"/>
      <c r="AG122" s="856"/>
    </row>
    <row r="123" spans="1:33" x14ac:dyDescent="0.2">
      <c r="A123" s="856"/>
      <c r="B123" s="856"/>
      <c r="C123" s="856"/>
      <c r="D123" s="856"/>
      <c r="E123" s="856"/>
      <c r="F123" s="856"/>
      <c r="G123" s="856"/>
      <c r="H123" s="856"/>
      <c r="I123" s="856"/>
      <c r="J123" s="856"/>
      <c r="K123" s="856"/>
      <c r="L123" s="856"/>
      <c r="M123" s="856"/>
      <c r="N123" s="856"/>
      <c r="O123" s="856"/>
      <c r="P123" s="856"/>
      <c r="Q123" s="856"/>
      <c r="R123" s="856"/>
      <c r="S123" s="856"/>
      <c r="T123" s="856"/>
      <c r="U123" s="856"/>
      <c r="V123" s="856"/>
      <c r="W123" s="856"/>
      <c r="X123" s="856"/>
      <c r="Y123" s="856"/>
      <c r="Z123" s="856"/>
      <c r="AA123" s="856"/>
      <c r="AB123" s="856"/>
      <c r="AC123" s="856"/>
      <c r="AD123" s="856"/>
      <c r="AE123" s="856"/>
      <c r="AF123" s="856"/>
      <c r="AG123" s="856"/>
    </row>
    <row r="124" spans="1:33" x14ac:dyDescent="0.2">
      <c r="A124" s="856"/>
      <c r="B124" s="856"/>
      <c r="C124" s="856"/>
      <c r="D124" s="856"/>
      <c r="E124" s="856"/>
      <c r="F124" s="856"/>
      <c r="G124" s="856"/>
      <c r="H124" s="856"/>
      <c r="I124" s="856"/>
      <c r="J124" s="856"/>
      <c r="K124" s="856"/>
      <c r="L124" s="856"/>
      <c r="M124" s="856"/>
      <c r="N124" s="856"/>
      <c r="O124" s="856"/>
      <c r="P124" s="856"/>
      <c r="Q124" s="856"/>
      <c r="R124" s="856"/>
      <c r="S124" s="856"/>
      <c r="T124" s="856"/>
      <c r="U124" s="856"/>
      <c r="V124" s="856"/>
      <c r="W124" s="856"/>
      <c r="X124" s="856"/>
      <c r="Y124" s="856"/>
      <c r="Z124" s="856"/>
      <c r="AA124" s="856"/>
      <c r="AB124" s="856"/>
      <c r="AC124" s="856"/>
      <c r="AD124" s="856"/>
      <c r="AE124" s="856"/>
      <c r="AF124" s="856"/>
      <c r="AG124" s="856"/>
    </row>
    <row r="125" spans="1:33" x14ac:dyDescent="0.2">
      <c r="A125" s="856"/>
      <c r="B125" s="856"/>
      <c r="C125" s="856"/>
      <c r="D125" s="856"/>
      <c r="E125" s="856"/>
      <c r="F125" s="856"/>
      <c r="G125" s="856"/>
      <c r="H125" s="856"/>
      <c r="I125" s="856"/>
      <c r="J125" s="856"/>
      <c r="K125" s="856"/>
      <c r="L125" s="856"/>
      <c r="M125" s="856"/>
      <c r="N125" s="856"/>
      <c r="O125" s="856"/>
      <c r="P125" s="856"/>
      <c r="Q125" s="856"/>
      <c r="R125" s="856"/>
      <c r="S125" s="856"/>
      <c r="T125" s="856"/>
      <c r="U125" s="856"/>
      <c r="V125" s="856"/>
      <c r="W125" s="856"/>
      <c r="X125" s="856"/>
      <c r="Y125" s="856"/>
      <c r="Z125" s="856"/>
      <c r="AA125" s="856"/>
      <c r="AB125" s="856"/>
      <c r="AC125" s="856"/>
      <c r="AD125" s="856"/>
      <c r="AE125" s="856"/>
      <c r="AF125" s="856"/>
      <c r="AG125" s="856"/>
    </row>
    <row r="126" spans="1:33" x14ac:dyDescent="0.2">
      <c r="A126" s="856"/>
      <c r="B126" s="856"/>
      <c r="C126" s="856"/>
      <c r="D126" s="856"/>
      <c r="E126" s="856"/>
      <c r="F126" s="856"/>
      <c r="G126" s="856"/>
      <c r="H126" s="856"/>
      <c r="I126" s="856"/>
      <c r="J126" s="856"/>
      <c r="K126" s="856"/>
      <c r="L126" s="856"/>
      <c r="M126" s="856"/>
      <c r="N126" s="856"/>
      <c r="O126" s="856"/>
      <c r="P126" s="856"/>
      <c r="Q126" s="856"/>
      <c r="R126" s="856"/>
      <c r="S126" s="856"/>
      <c r="T126" s="856"/>
      <c r="U126" s="856"/>
      <c r="V126" s="856"/>
      <c r="W126" s="856"/>
      <c r="X126" s="856"/>
      <c r="Y126" s="856"/>
      <c r="Z126" s="856"/>
      <c r="AA126" s="856"/>
      <c r="AB126" s="856"/>
      <c r="AC126" s="856"/>
      <c r="AD126" s="856"/>
      <c r="AE126" s="856"/>
      <c r="AF126" s="856"/>
      <c r="AG126" s="856"/>
    </row>
    <row r="127" spans="1:33" x14ac:dyDescent="0.2">
      <c r="A127" s="856"/>
      <c r="B127" s="856"/>
      <c r="C127" s="856"/>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6"/>
      <c r="AA127" s="856"/>
      <c r="AB127" s="856"/>
      <c r="AC127" s="856"/>
      <c r="AD127" s="856"/>
      <c r="AE127" s="856"/>
      <c r="AF127" s="856"/>
      <c r="AG127" s="856"/>
    </row>
    <row r="128" spans="1:33" x14ac:dyDescent="0.2">
      <c r="A128" s="856"/>
      <c r="B128" s="856"/>
      <c r="C128" s="856"/>
      <c r="D128" s="856"/>
      <c r="E128" s="856"/>
      <c r="F128" s="856"/>
      <c r="G128" s="856"/>
      <c r="H128" s="856"/>
      <c r="I128" s="856"/>
      <c r="J128" s="856"/>
      <c r="K128" s="856"/>
      <c r="L128" s="856"/>
      <c r="M128" s="856"/>
      <c r="N128" s="856"/>
      <c r="O128" s="856"/>
      <c r="P128" s="856"/>
      <c r="Q128" s="856"/>
      <c r="R128" s="856"/>
      <c r="S128" s="856"/>
      <c r="T128" s="856"/>
      <c r="U128" s="856"/>
      <c r="V128" s="856"/>
      <c r="W128" s="856"/>
      <c r="X128" s="856"/>
      <c r="Y128" s="856"/>
      <c r="Z128" s="856"/>
      <c r="AA128" s="856"/>
      <c r="AB128" s="856"/>
      <c r="AC128" s="856"/>
      <c r="AD128" s="856"/>
      <c r="AE128" s="856"/>
      <c r="AF128" s="856"/>
      <c r="AG128" s="856"/>
    </row>
    <row r="129" spans="1:33" x14ac:dyDescent="0.2">
      <c r="A129" s="856"/>
      <c r="B129" s="856"/>
      <c r="C129" s="856"/>
      <c r="D129" s="856"/>
      <c r="E129" s="856"/>
      <c r="F129" s="856"/>
      <c r="G129" s="856"/>
      <c r="H129" s="856"/>
      <c r="I129" s="856"/>
      <c r="J129" s="856"/>
      <c r="K129" s="856"/>
      <c r="L129" s="856"/>
      <c r="M129" s="856"/>
      <c r="N129" s="856"/>
      <c r="O129" s="856"/>
      <c r="P129" s="856"/>
      <c r="Q129" s="856"/>
      <c r="R129" s="856"/>
      <c r="S129" s="856"/>
      <c r="T129" s="856"/>
      <c r="U129" s="856"/>
      <c r="V129" s="856"/>
      <c r="W129" s="856"/>
      <c r="X129" s="856"/>
      <c r="Y129" s="856"/>
      <c r="Z129" s="856"/>
      <c r="AA129" s="856"/>
      <c r="AB129" s="856"/>
      <c r="AC129" s="856"/>
      <c r="AD129" s="856"/>
      <c r="AE129" s="856"/>
      <c r="AF129" s="856"/>
      <c r="AG129" s="856"/>
    </row>
    <row r="130" spans="1:33" x14ac:dyDescent="0.2">
      <c r="A130" s="856"/>
      <c r="B130" s="856"/>
      <c r="C130" s="856"/>
      <c r="D130" s="856"/>
      <c r="E130" s="856"/>
      <c r="F130" s="856"/>
      <c r="G130" s="856"/>
      <c r="H130" s="856"/>
      <c r="I130" s="856"/>
      <c r="J130" s="856"/>
      <c r="K130" s="856"/>
      <c r="L130" s="856"/>
      <c r="M130" s="856"/>
      <c r="N130" s="856"/>
      <c r="O130" s="856"/>
      <c r="P130" s="856"/>
      <c r="Q130" s="856"/>
      <c r="R130" s="856"/>
      <c r="S130" s="856"/>
      <c r="T130" s="856"/>
      <c r="U130" s="856"/>
      <c r="V130" s="856"/>
      <c r="W130" s="856"/>
      <c r="X130" s="856"/>
      <c r="Y130" s="856"/>
      <c r="Z130" s="856"/>
      <c r="AA130" s="856"/>
      <c r="AB130" s="856"/>
      <c r="AC130" s="856"/>
      <c r="AD130" s="856"/>
      <c r="AE130" s="856"/>
      <c r="AF130" s="856"/>
      <c r="AG130" s="856"/>
    </row>
    <row r="131" spans="1:33" x14ac:dyDescent="0.2">
      <c r="A131" s="856"/>
      <c r="B131" s="856"/>
      <c r="C131" s="856"/>
      <c r="D131" s="856"/>
      <c r="E131" s="856"/>
      <c r="F131" s="856"/>
      <c r="G131" s="856"/>
      <c r="H131" s="856"/>
      <c r="I131" s="856"/>
      <c r="J131" s="856"/>
      <c r="K131" s="856"/>
      <c r="L131" s="856"/>
      <c r="M131" s="856"/>
      <c r="N131" s="856"/>
      <c r="O131" s="856"/>
      <c r="P131" s="856"/>
      <c r="Q131" s="856"/>
      <c r="R131" s="856"/>
      <c r="S131" s="856"/>
      <c r="T131" s="856"/>
      <c r="U131" s="856"/>
      <c r="V131" s="856"/>
      <c r="W131" s="856"/>
      <c r="X131" s="856"/>
      <c r="Y131" s="856"/>
      <c r="Z131" s="856"/>
      <c r="AA131" s="856"/>
      <c r="AB131" s="856"/>
      <c r="AC131" s="856"/>
      <c r="AD131" s="856"/>
      <c r="AE131" s="856"/>
      <c r="AF131" s="856"/>
      <c r="AG131" s="856"/>
    </row>
    <row r="132" spans="1:33" x14ac:dyDescent="0.2">
      <c r="A132" s="856"/>
      <c r="B132" s="856"/>
      <c r="C132" s="856"/>
      <c r="D132" s="856"/>
      <c r="E132" s="856"/>
      <c r="F132" s="856"/>
      <c r="G132" s="856"/>
      <c r="H132" s="856"/>
      <c r="I132" s="856"/>
      <c r="J132" s="856"/>
      <c r="K132" s="856"/>
      <c r="L132" s="856"/>
      <c r="M132" s="856"/>
      <c r="N132" s="856"/>
      <c r="O132" s="856"/>
      <c r="P132" s="856"/>
      <c r="Q132" s="856"/>
      <c r="R132" s="856"/>
      <c r="S132" s="856"/>
      <c r="T132" s="856"/>
      <c r="U132" s="856"/>
      <c r="V132" s="856"/>
      <c r="W132" s="856"/>
      <c r="X132" s="856"/>
      <c r="Y132" s="856"/>
      <c r="Z132" s="856"/>
      <c r="AA132" s="856"/>
      <c r="AB132" s="856"/>
      <c r="AC132" s="856"/>
      <c r="AD132" s="856"/>
      <c r="AE132" s="856"/>
      <c r="AF132" s="856"/>
      <c r="AG132" s="856"/>
    </row>
    <row r="133" spans="1:33" x14ac:dyDescent="0.2">
      <c r="A133" s="856"/>
      <c r="B133" s="856"/>
      <c r="C133" s="856"/>
      <c r="D133" s="856"/>
      <c r="E133" s="856"/>
      <c r="F133" s="856"/>
      <c r="G133" s="856"/>
      <c r="H133" s="856"/>
      <c r="I133" s="856"/>
      <c r="J133" s="856"/>
      <c r="K133" s="856"/>
      <c r="L133" s="856"/>
      <c r="M133" s="856"/>
      <c r="N133" s="856"/>
      <c r="O133" s="856"/>
      <c r="P133" s="856"/>
      <c r="Q133" s="856"/>
      <c r="R133" s="856"/>
      <c r="S133" s="856"/>
      <c r="T133" s="856"/>
      <c r="U133" s="856"/>
      <c r="V133" s="856"/>
      <c r="W133" s="856"/>
      <c r="X133" s="856"/>
      <c r="Y133" s="856"/>
      <c r="Z133" s="856"/>
      <c r="AA133" s="856"/>
      <c r="AB133" s="856"/>
      <c r="AC133" s="856"/>
      <c r="AD133" s="856"/>
      <c r="AE133" s="856"/>
      <c r="AF133" s="856"/>
      <c r="AG133" s="856"/>
    </row>
    <row r="134" spans="1:33" x14ac:dyDescent="0.2">
      <c r="A134" s="856"/>
      <c r="B134" s="856"/>
      <c r="C134" s="856"/>
      <c r="D134" s="856"/>
      <c r="E134" s="856"/>
      <c r="F134" s="856"/>
      <c r="G134" s="856"/>
      <c r="H134" s="856"/>
      <c r="I134" s="856"/>
      <c r="J134" s="856"/>
      <c r="K134" s="856"/>
      <c r="L134" s="856"/>
      <c r="M134" s="856"/>
      <c r="N134" s="856"/>
      <c r="O134" s="856"/>
      <c r="P134" s="856"/>
      <c r="Q134" s="856"/>
      <c r="R134" s="856"/>
      <c r="S134" s="856"/>
      <c r="T134" s="856"/>
      <c r="U134" s="856"/>
      <c r="V134" s="856"/>
      <c r="W134" s="856"/>
      <c r="X134" s="856"/>
      <c r="Y134" s="856"/>
      <c r="Z134" s="856"/>
      <c r="AA134" s="856"/>
      <c r="AB134" s="856"/>
      <c r="AC134" s="856"/>
      <c r="AD134" s="856"/>
      <c r="AE134" s="856"/>
      <c r="AF134" s="856"/>
      <c r="AG134" s="856"/>
    </row>
    <row r="135" spans="1:33" x14ac:dyDescent="0.2">
      <c r="A135" s="856"/>
      <c r="B135" s="856"/>
      <c r="C135" s="856"/>
      <c r="D135" s="856"/>
      <c r="E135" s="856"/>
      <c r="F135" s="856"/>
      <c r="G135" s="856"/>
      <c r="H135" s="856"/>
      <c r="I135" s="856"/>
      <c r="J135" s="856"/>
      <c r="K135" s="856"/>
      <c r="L135" s="856"/>
      <c r="M135" s="856"/>
      <c r="N135" s="856"/>
      <c r="O135" s="856"/>
      <c r="P135" s="856"/>
      <c r="Q135" s="856"/>
      <c r="R135" s="856"/>
      <c r="S135" s="856"/>
      <c r="T135" s="856"/>
      <c r="U135" s="856"/>
      <c r="V135" s="856"/>
      <c r="W135" s="856"/>
      <c r="X135" s="856"/>
      <c r="Y135" s="856"/>
      <c r="Z135" s="856"/>
      <c r="AA135" s="856"/>
      <c r="AB135" s="856"/>
      <c r="AC135" s="856"/>
      <c r="AD135" s="856"/>
      <c r="AE135" s="856"/>
      <c r="AF135" s="856"/>
      <c r="AG135" s="856"/>
    </row>
    <row r="136" spans="1:33" x14ac:dyDescent="0.2">
      <c r="A136" s="856"/>
      <c r="B136" s="856"/>
      <c r="C136" s="856"/>
      <c r="D136" s="856"/>
      <c r="E136" s="856"/>
      <c r="F136" s="856"/>
      <c r="G136" s="856"/>
      <c r="H136" s="856"/>
      <c r="I136" s="856"/>
      <c r="J136" s="856"/>
      <c r="K136" s="856"/>
      <c r="L136" s="856"/>
      <c r="M136" s="856"/>
      <c r="N136" s="856"/>
      <c r="O136" s="856"/>
      <c r="P136" s="856"/>
      <c r="Q136" s="856"/>
      <c r="R136" s="856"/>
      <c r="S136" s="856"/>
      <c r="T136" s="856"/>
      <c r="U136" s="856"/>
      <c r="V136" s="856"/>
      <c r="W136" s="856"/>
      <c r="X136" s="856"/>
      <c r="Y136" s="856"/>
      <c r="Z136" s="856"/>
      <c r="AA136" s="856"/>
      <c r="AB136" s="856"/>
      <c r="AC136" s="856"/>
      <c r="AD136" s="856"/>
      <c r="AE136" s="856"/>
      <c r="AF136" s="856"/>
      <c r="AG136" s="856"/>
    </row>
    <row r="137" spans="1:33" x14ac:dyDescent="0.2">
      <c r="A137" s="856"/>
      <c r="B137" s="856"/>
      <c r="C137" s="856"/>
      <c r="D137" s="856"/>
      <c r="E137" s="856"/>
      <c r="F137" s="856"/>
      <c r="G137" s="856"/>
      <c r="H137" s="856"/>
      <c r="I137" s="856"/>
      <c r="J137" s="856"/>
      <c r="K137" s="856"/>
      <c r="L137" s="856"/>
      <c r="M137" s="856"/>
      <c r="N137" s="856"/>
      <c r="O137" s="856"/>
      <c r="P137" s="856"/>
      <c r="Q137" s="856"/>
      <c r="R137" s="856"/>
      <c r="S137" s="856"/>
      <c r="T137" s="856"/>
      <c r="U137" s="856"/>
      <c r="V137" s="856"/>
      <c r="W137" s="856"/>
      <c r="X137" s="856"/>
      <c r="Y137" s="856"/>
      <c r="Z137" s="856"/>
      <c r="AA137" s="856"/>
      <c r="AB137" s="856"/>
      <c r="AC137" s="856"/>
      <c r="AD137" s="856"/>
      <c r="AE137" s="856"/>
      <c r="AF137" s="856"/>
      <c r="AG137" s="856"/>
    </row>
    <row r="138" spans="1:33" x14ac:dyDescent="0.2">
      <c r="A138" s="856"/>
      <c r="B138" s="856"/>
      <c r="C138" s="856"/>
      <c r="D138" s="856"/>
      <c r="E138" s="856"/>
      <c r="F138" s="856"/>
      <c r="G138" s="856"/>
      <c r="H138" s="856"/>
      <c r="I138" s="856"/>
      <c r="J138" s="856"/>
      <c r="K138" s="856"/>
      <c r="L138" s="856"/>
      <c r="M138" s="856"/>
      <c r="N138" s="856"/>
      <c r="O138" s="856"/>
      <c r="P138" s="856"/>
      <c r="Q138" s="856"/>
      <c r="R138" s="856"/>
      <c r="S138" s="856"/>
      <c r="T138" s="856"/>
      <c r="U138" s="856"/>
      <c r="V138" s="856"/>
      <c r="W138" s="856"/>
      <c r="X138" s="856"/>
      <c r="Y138" s="856"/>
      <c r="Z138" s="856"/>
      <c r="AA138" s="856"/>
      <c r="AB138" s="856"/>
      <c r="AC138" s="856"/>
      <c r="AD138" s="856"/>
      <c r="AE138" s="856"/>
      <c r="AF138" s="856"/>
      <c r="AG138" s="856"/>
    </row>
    <row r="139" spans="1:33" x14ac:dyDescent="0.2">
      <c r="A139" s="856"/>
      <c r="B139" s="856"/>
      <c r="C139" s="856"/>
      <c r="D139" s="856"/>
      <c r="E139" s="856"/>
      <c r="F139" s="856"/>
      <c r="G139" s="856"/>
      <c r="H139" s="856"/>
      <c r="I139" s="856"/>
      <c r="J139" s="856"/>
      <c r="K139" s="856"/>
      <c r="L139" s="856"/>
      <c r="M139" s="856"/>
      <c r="N139" s="856"/>
      <c r="O139" s="856"/>
      <c r="P139" s="856"/>
      <c r="Q139" s="856"/>
      <c r="R139" s="856"/>
      <c r="S139" s="856"/>
      <c r="T139" s="856"/>
      <c r="U139" s="856"/>
      <c r="V139" s="856"/>
      <c r="W139" s="856"/>
      <c r="X139" s="856"/>
      <c r="Y139" s="856"/>
      <c r="Z139" s="856"/>
      <c r="AA139" s="856"/>
      <c r="AB139" s="856"/>
      <c r="AC139" s="856"/>
      <c r="AD139" s="856"/>
      <c r="AE139" s="856"/>
      <c r="AF139" s="856"/>
      <c r="AG139" s="856"/>
    </row>
    <row r="140" spans="1:33" x14ac:dyDescent="0.2">
      <c r="A140" s="856"/>
      <c r="B140" s="856"/>
      <c r="C140" s="856"/>
      <c r="D140" s="856"/>
      <c r="E140" s="856"/>
      <c r="F140" s="856"/>
      <c r="G140" s="856"/>
      <c r="H140" s="856"/>
      <c r="I140" s="856"/>
      <c r="J140" s="856"/>
      <c r="K140" s="856"/>
      <c r="L140" s="856"/>
      <c r="M140" s="856"/>
      <c r="N140" s="856"/>
      <c r="O140" s="856"/>
      <c r="P140" s="856"/>
      <c r="Q140" s="856"/>
      <c r="R140" s="856"/>
      <c r="S140" s="856"/>
      <c r="T140" s="856"/>
      <c r="U140" s="856"/>
      <c r="V140" s="856"/>
      <c r="W140" s="856"/>
      <c r="X140" s="856"/>
      <c r="Y140" s="856"/>
      <c r="Z140" s="856"/>
      <c r="AA140" s="856"/>
      <c r="AB140" s="856"/>
      <c r="AC140" s="856"/>
      <c r="AD140" s="856"/>
      <c r="AE140" s="856"/>
      <c r="AF140" s="856"/>
      <c r="AG140" s="856"/>
    </row>
    <row r="141" spans="1:33" x14ac:dyDescent="0.2">
      <c r="A141" s="856"/>
      <c r="B141" s="856"/>
      <c r="C141" s="856"/>
      <c r="D141" s="856"/>
      <c r="E141" s="856"/>
      <c r="F141" s="856"/>
      <c r="G141" s="856"/>
      <c r="H141" s="856"/>
      <c r="I141" s="856"/>
      <c r="J141" s="856"/>
      <c r="K141" s="856"/>
      <c r="L141" s="856"/>
      <c r="M141" s="856"/>
      <c r="N141" s="856"/>
      <c r="O141" s="856"/>
      <c r="P141" s="856"/>
      <c r="Q141" s="856"/>
      <c r="R141" s="856"/>
      <c r="S141" s="856"/>
      <c r="T141" s="856"/>
      <c r="U141" s="856"/>
      <c r="V141" s="856"/>
      <c r="W141" s="856"/>
      <c r="X141" s="856"/>
      <c r="Y141" s="856"/>
      <c r="Z141" s="856"/>
      <c r="AA141" s="856"/>
      <c r="AB141" s="856"/>
      <c r="AC141" s="856"/>
      <c r="AD141" s="856"/>
      <c r="AE141" s="856"/>
      <c r="AF141" s="856"/>
      <c r="AG141" s="856"/>
    </row>
    <row r="142" spans="1:33" x14ac:dyDescent="0.2">
      <c r="A142" s="856"/>
      <c r="B142" s="856"/>
      <c r="C142" s="856"/>
      <c r="D142" s="856"/>
      <c r="E142" s="856"/>
      <c r="F142" s="856"/>
      <c r="G142" s="856"/>
      <c r="H142" s="856"/>
      <c r="I142" s="856"/>
      <c r="J142" s="856"/>
      <c r="K142" s="856"/>
      <c r="L142" s="856"/>
      <c r="M142" s="856"/>
      <c r="N142" s="856"/>
      <c r="O142" s="856"/>
      <c r="P142" s="856"/>
      <c r="Q142" s="856"/>
      <c r="R142" s="856"/>
      <c r="S142" s="856"/>
      <c r="T142" s="856"/>
      <c r="U142" s="856"/>
      <c r="V142" s="856"/>
      <c r="W142" s="856"/>
      <c r="X142" s="856"/>
      <c r="Y142" s="856"/>
      <c r="Z142" s="856"/>
      <c r="AA142" s="856"/>
      <c r="AB142" s="856"/>
      <c r="AC142" s="856"/>
      <c r="AD142" s="856"/>
      <c r="AE142" s="856"/>
      <c r="AF142" s="856"/>
      <c r="AG142" s="856"/>
    </row>
    <row r="143" spans="1:33" x14ac:dyDescent="0.2">
      <c r="A143" s="856"/>
      <c r="B143" s="856"/>
      <c r="C143" s="856"/>
      <c r="D143" s="856"/>
      <c r="E143" s="856"/>
      <c r="F143" s="856"/>
      <c r="G143" s="856"/>
      <c r="H143" s="856"/>
      <c r="I143" s="856"/>
      <c r="J143" s="856"/>
      <c r="K143" s="856"/>
      <c r="L143" s="856"/>
      <c r="M143" s="856"/>
      <c r="N143" s="856"/>
      <c r="O143" s="856"/>
      <c r="P143" s="856"/>
      <c r="Q143" s="856"/>
      <c r="R143" s="856"/>
      <c r="S143" s="856"/>
      <c r="T143" s="856"/>
      <c r="U143" s="856"/>
      <c r="V143" s="856"/>
      <c r="W143" s="856"/>
      <c r="X143" s="856"/>
      <c r="Y143" s="856"/>
      <c r="Z143" s="856"/>
      <c r="AA143" s="856"/>
      <c r="AB143" s="856"/>
      <c r="AC143" s="856"/>
      <c r="AD143" s="856"/>
      <c r="AE143" s="856"/>
      <c r="AF143" s="856"/>
      <c r="AG143" s="856"/>
    </row>
    <row r="144" spans="1:33" x14ac:dyDescent="0.2">
      <c r="A144" s="856"/>
      <c r="B144" s="856"/>
      <c r="C144" s="856"/>
      <c r="D144" s="856"/>
      <c r="E144" s="856"/>
      <c r="F144" s="856"/>
      <c r="G144" s="856"/>
      <c r="H144" s="856"/>
      <c r="I144" s="856"/>
      <c r="J144" s="856"/>
      <c r="K144" s="856"/>
      <c r="L144" s="856"/>
      <c r="M144" s="856"/>
      <c r="N144" s="856"/>
      <c r="O144" s="856"/>
      <c r="P144" s="856"/>
      <c r="Q144" s="856"/>
      <c r="R144" s="856"/>
      <c r="S144" s="856"/>
      <c r="T144" s="856"/>
      <c r="U144" s="856"/>
      <c r="V144" s="856"/>
      <c r="W144" s="856"/>
      <c r="X144" s="856"/>
      <c r="Y144" s="856"/>
      <c r="Z144" s="856"/>
      <c r="AA144" s="856"/>
      <c r="AB144" s="856"/>
      <c r="AC144" s="856"/>
      <c r="AD144" s="856"/>
      <c r="AE144" s="856"/>
      <c r="AF144" s="856"/>
      <c r="AG144" s="856"/>
    </row>
    <row r="145" spans="1:33" x14ac:dyDescent="0.2">
      <c r="A145" s="856"/>
      <c r="B145" s="856"/>
      <c r="C145" s="856"/>
      <c r="D145" s="856"/>
      <c r="E145" s="856"/>
      <c r="F145" s="856"/>
      <c r="G145" s="856"/>
      <c r="H145" s="856"/>
      <c r="I145" s="856"/>
      <c r="J145" s="856"/>
      <c r="K145" s="856"/>
      <c r="L145" s="856"/>
      <c r="M145" s="856"/>
      <c r="N145" s="856"/>
      <c r="O145" s="856"/>
      <c r="P145" s="856"/>
      <c r="Q145" s="856"/>
      <c r="R145" s="856"/>
      <c r="S145" s="856"/>
      <c r="T145" s="856"/>
      <c r="U145" s="856"/>
      <c r="V145" s="856"/>
      <c r="W145" s="856"/>
      <c r="X145" s="856"/>
      <c r="Y145" s="856"/>
      <c r="Z145" s="856"/>
      <c r="AA145" s="856"/>
      <c r="AB145" s="856"/>
      <c r="AC145" s="856"/>
      <c r="AD145" s="856"/>
      <c r="AE145" s="856"/>
      <c r="AF145" s="856"/>
      <c r="AG145" s="856"/>
    </row>
    <row r="146" spans="1:33" x14ac:dyDescent="0.2">
      <c r="A146" s="856"/>
      <c r="B146" s="856"/>
      <c r="C146" s="856"/>
      <c r="D146" s="856"/>
      <c r="E146" s="856"/>
      <c r="F146" s="856"/>
      <c r="G146" s="856"/>
      <c r="H146" s="856"/>
      <c r="I146" s="856"/>
      <c r="J146" s="856"/>
      <c r="K146" s="856"/>
      <c r="L146" s="856"/>
      <c r="M146" s="856"/>
      <c r="N146" s="856"/>
      <c r="O146" s="856"/>
      <c r="P146" s="856"/>
      <c r="Q146" s="856"/>
      <c r="R146" s="856"/>
      <c r="S146" s="856"/>
      <c r="T146" s="856"/>
      <c r="U146" s="856"/>
      <c r="V146" s="856"/>
      <c r="W146" s="856"/>
      <c r="X146" s="856"/>
      <c r="Y146" s="856"/>
      <c r="Z146" s="856"/>
      <c r="AA146" s="856"/>
      <c r="AB146" s="856"/>
      <c r="AC146" s="856"/>
      <c r="AD146" s="856"/>
      <c r="AE146" s="856"/>
      <c r="AF146" s="856"/>
      <c r="AG146" s="856"/>
    </row>
    <row r="147" spans="1:33" x14ac:dyDescent="0.2">
      <c r="A147" s="856"/>
      <c r="B147" s="856"/>
      <c r="C147" s="856"/>
      <c r="D147" s="856"/>
      <c r="E147" s="856"/>
      <c r="F147" s="856"/>
      <c r="G147" s="856"/>
      <c r="H147" s="856"/>
      <c r="I147" s="856"/>
      <c r="J147" s="856"/>
      <c r="K147" s="856"/>
      <c r="L147" s="856"/>
      <c r="M147" s="856"/>
      <c r="N147" s="856"/>
      <c r="O147" s="856"/>
      <c r="P147" s="856"/>
      <c r="Q147" s="856"/>
      <c r="R147" s="856"/>
      <c r="S147" s="856"/>
      <c r="T147" s="856"/>
      <c r="U147" s="856"/>
      <c r="V147" s="856"/>
      <c r="W147" s="856"/>
      <c r="X147" s="856"/>
      <c r="Y147" s="856"/>
      <c r="Z147" s="856"/>
      <c r="AA147" s="856"/>
      <c r="AB147" s="856"/>
      <c r="AC147" s="856"/>
      <c r="AD147" s="856"/>
      <c r="AE147" s="856"/>
      <c r="AF147" s="856"/>
      <c r="AG147" s="856"/>
    </row>
    <row r="148" spans="1:33" x14ac:dyDescent="0.2">
      <c r="A148" s="856"/>
      <c r="B148" s="856"/>
      <c r="C148" s="856"/>
      <c r="D148" s="856"/>
      <c r="E148" s="856"/>
      <c r="F148" s="856"/>
      <c r="G148" s="856"/>
      <c r="H148" s="856"/>
      <c r="I148" s="856"/>
      <c r="J148" s="856"/>
      <c r="K148" s="856"/>
      <c r="L148" s="856"/>
      <c r="M148" s="856"/>
      <c r="N148" s="856"/>
      <c r="O148" s="856"/>
      <c r="P148" s="856"/>
      <c r="Q148" s="856"/>
      <c r="R148" s="856"/>
      <c r="S148" s="856"/>
      <c r="T148" s="856"/>
      <c r="U148" s="856"/>
      <c r="V148" s="856"/>
      <c r="W148" s="856"/>
      <c r="X148" s="856"/>
      <c r="Y148" s="856"/>
      <c r="Z148" s="856"/>
      <c r="AA148" s="856"/>
      <c r="AB148" s="856"/>
      <c r="AC148" s="856"/>
      <c r="AD148" s="856"/>
      <c r="AE148" s="856"/>
      <c r="AF148" s="856"/>
      <c r="AG148" s="856"/>
    </row>
    <row r="149" spans="1:33" x14ac:dyDescent="0.2">
      <c r="A149" s="856"/>
      <c r="B149" s="856"/>
      <c r="C149" s="856"/>
      <c r="D149" s="856"/>
      <c r="E149" s="856"/>
      <c r="F149" s="856"/>
      <c r="G149" s="856"/>
      <c r="H149" s="856"/>
      <c r="I149" s="856"/>
      <c r="J149" s="856"/>
      <c r="K149" s="856"/>
      <c r="L149" s="856"/>
      <c r="M149" s="856"/>
      <c r="N149" s="856"/>
      <c r="O149" s="856"/>
      <c r="P149" s="856"/>
      <c r="Q149" s="856"/>
      <c r="R149" s="856"/>
      <c r="S149" s="856"/>
      <c r="T149" s="856"/>
      <c r="U149" s="856"/>
      <c r="V149" s="856"/>
      <c r="W149" s="856"/>
      <c r="X149" s="856"/>
      <c r="Y149" s="856"/>
      <c r="Z149" s="856"/>
      <c r="AA149" s="856"/>
      <c r="AB149" s="856"/>
      <c r="AC149" s="856"/>
      <c r="AD149" s="856"/>
      <c r="AE149" s="856"/>
      <c r="AF149" s="856"/>
      <c r="AG149" s="856"/>
    </row>
    <row r="150" spans="1:33" x14ac:dyDescent="0.2">
      <c r="A150" s="856"/>
      <c r="B150" s="856"/>
      <c r="C150" s="856"/>
      <c r="D150" s="856"/>
      <c r="E150" s="856"/>
      <c r="F150" s="856"/>
      <c r="G150" s="856"/>
      <c r="H150" s="856"/>
      <c r="I150" s="856"/>
      <c r="J150" s="856"/>
      <c r="K150" s="856"/>
      <c r="L150" s="856"/>
      <c r="M150" s="856"/>
      <c r="N150" s="856"/>
      <c r="O150" s="856"/>
      <c r="P150" s="856"/>
      <c r="Q150" s="856"/>
      <c r="R150" s="856"/>
      <c r="S150" s="856"/>
      <c r="T150" s="856"/>
      <c r="U150" s="856"/>
      <c r="V150" s="856"/>
      <c r="W150" s="856"/>
      <c r="X150" s="856"/>
      <c r="Y150" s="856"/>
      <c r="Z150" s="856"/>
      <c r="AA150" s="856"/>
      <c r="AB150" s="856"/>
      <c r="AC150" s="856"/>
      <c r="AD150" s="856"/>
      <c r="AE150" s="856"/>
      <c r="AF150" s="856"/>
      <c r="AG150" s="856"/>
    </row>
    <row r="151" spans="1:33" x14ac:dyDescent="0.2">
      <c r="A151" s="856"/>
      <c r="B151" s="856"/>
      <c r="C151" s="856"/>
      <c r="D151" s="856"/>
      <c r="E151" s="856"/>
      <c r="F151" s="856"/>
      <c r="G151" s="856"/>
      <c r="H151" s="856"/>
      <c r="I151" s="856"/>
      <c r="J151" s="856"/>
      <c r="K151" s="856"/>
      <c r="L151" s="856"/>
      <c r="M151" s="856"/>
      <c r="N151" s="856"/>
      <c r="O151" s="856"/>
      <c r="P151" s="856"/>
      <c r="Q151" s="856"/>
      <c r="R151" s="856"/>
      <c r="S151" s="856"/>
      <c r="T151" s="856"/>
      <c r="U151" s="856"/>
      <c r="V151" s="856"/>
      <c r="W151" s="856"/>
      <c r="X151" s="856"/>
      <c r="Y151" s="856"/>
      <c r="Z151" s="856"/>
      <c r="AA151" s="856"/>
      <c r="AB151" s="856"/>
      <c r="AC151" s="856"/>
      <c r="AD151" s="856"/>
      <c r="AE151" s="856"/>
      <c r="AF151" s="856"/>
      <c r="AG151" s="856"/>
    </row>
    <row r="152" spans="1:33" x14ac:dyDescent="0.2">
      <c r="A152" s="856"/>
      <c r="B152" s="856"/>
      <c r="C152" s="856"/>
      <c r="D152" s="856"/>
      <c r="E152" s="856"/>
      <c r="F152" s="856"/>
      <c r="G152" s="856"/>
      <c r="H152" s="856"/>
      <c r="I152" s="856"/>
      <c r="J152" s="856"/>
      <c r="K152" s="856"/>
      <c r="L152" s="856"/>
      <c r="M152" s="856"/>
      <c r="N152" s="856"/>
      <c r="O152" s="856"/>
      <c r="P152" s="856"/>
      <c r="Q152" s="856"/>
      <c r="R152" s="856"/>
      <c r="S152" s="856"/>
      <c r="T152" s="856"/>
      <c r="U152" s="856"/>
      <c r="V152" s="856"/>
      <c r="W152" s="856"/>
      <c r="X152" s="856"/>
      <c r="Y152" s="856"/>
      <c r="Z152" s="856"/>
      <c r="AA152" s="856"/>
      <c r="AB152" s="856"/>
      <c r="AC152" s="856"/>
      <c r="AD152" s="856"/>
      <c r="AE152" s="856"/>
      <c r="AF152" s="856"/>
      <c r="AG152" s="856"/>
    </row>
    <row r="153" spans="1:33" x14ac:dyDescent="0.2">
      <c r="A153" s="856"/>
      <c r="B153" s="856"/>
      <c r="C153" s="856"/>
      <c r="D153" s="856"/>
      <c r="E153" s="856"/>
      <c r="F153" s="856"/>
      <c r="G153" s="856"/>
      <c r="H153" s="856"/>
      <c r="I153" s="856"/>
      <c r="J153" s="856"/>
      <c r="K153" s="856"/>
      <c r="L153" s="856"/>
      <c r="M153" s="856"/>
      <c r="N153" s="856"/>
      <c r="O153" s="856"/>
      <c r="P153" s="856"/>
      <c r="Q153" s="856"/>
      <c r="R153" s="856"/>
      <c r="S153" s="856"/>
      <c r="T153" s="856"/>
      <c r="U153" s="856"/>
      <c r="V153" s="856"/>
      <c r="W153" s="856"/>
      <c r="X153" s="856"/>
      <c r="Y153" s="856"/>
      <c r="Z153" s="856"/>
      <c r="AA153" s="856"/>
      <c r="AB153" s="856"/>
      <c r="AC153" s="856"/>
      <c r="AD153" s="856"/>
      <c r="AE153" s="856"/>
      <c r="AF153" s="856"/>
      <c r="AG153" s="856"/>
    </row>
    <row r="154" spans="1:33" x14ac:dyDescent="0.2">
      <c r="A154" s="856"/>
      <c r="B154" s="856"/>
      <c r="C154" s="856"/>
      <c r="D154" s="856"/>
      <c r="E154" s="856"/>
      <c r="F154" s="856"/>
      <c r="G154" s="856"/>
      <c r="H154" s="856"/>
      <c r="I154" s="856"/>
      <c r="J154" s="856"/>
      <c r="K154" s="856"/>
      <c r="L154" s="856"/>
      <c r="M154" s="856"/>
      <c r="N154" s="856"/>
      <c r="O154" s="856"/>
      <c r="P154" s="856"/>
      <c r="Q154" s="856"/>
      <c r="R154" s="856"/>
      <c r="S154" s="856"/>
      <c r="T154" s="856"/>
      <c r="U154" s="856"/>
      <c r="V154" s="856"/>
      <c r="W154" s="856"/>
      <c r="X154" s="856"/>
      <c r="Y154" s="856"/>
      <c r="Z154" s="856"/>
      <c r="AA154" s="856"/>
      <c r="AB154" s="856"/>
      <c r="AC154" s="856"/>
      <c r="AD154" s="856"/>
      <c r="AE154" s="856"/>
      <c r="AF154" s="856"/>
      <c r="AG154" s="856"/>
    </row>
    <row r="155" spans="1:33" x14ac:dyDescent="0.2">
      <c r="A155" s="856"/>
      <c r="B155" s="856"/>
      <c r="C155" s="856"/>
      <c r="D155" s="856"/>
      <c r="E155" s="856"/>
      <c r="F155" s="856"/>
      <c r="G155" s="856"/>
      <c r="H155" s="856"/>
      <c r="I155" s="856"/>
      <c r="J155" s="856"/>
      <c r="K155" s="856"/>
      <c r="L155" s="856"/>
      <c r="M155" s="856"/>
      <c r="N155" s="856"/>
      <c r="O155" s="856"/>
      <c r="P155" s="856"/>
      <c r="Q155" s="856"/>
      <c r="R155" s="856"/>
      <c r="S155" s="856"/>
      <c r="T155" s="856"/>
      <c r="U155" s="856"/>
      <c r="V155" s="856"/>
      <c r="W155" s="856"/>
      <c r="X155" s="856"/>
      <c r="Y155" s="856"/>
      <c r="Z155" s="856"/>
      <c r="AA155" s="856"/>
      <c r="AB155" s="856"/>
      <c r="AC155" s="856"/>
      <c r="AD155" s="856"/>
      <c r="AE155" s="856"/>
      <c r="AF155" s="856"/>
      <c r="AG155" s="856"/>
    </row>
    <row r="156" spans="1:33" x14ac:dyDescent="0.2">
      <c r="A156" s="856"/>
      <c r="B156" s="856"/>
      <c r="C156" s="856"/>
      <c r="D156" s="856"/>
      <c r="E156" s="856"/>
      <c r="F156" s="856"/>
      <c r="G156" s="856"/>
      <c r="H156" s="856"/>
      <c r="I156" s="856"/>
      <c r="J156" s="856"/>
      <c r="K156" s="856"/>
      <c r="L156" s="856"/>
      <c r="M156" s="856"/>
      <c r="N156" s="856"/>
      <c r="O156" s="856"/>
      <c r="P156" s="856"/>
      <c r="Q156" s="856"/>
      <c r="R156" s="856"/>
      <c r="S156" s="856"/>
      <c r="T156" s="856"/>
      <c r="U156" s="856"/>
      <c r="V156" s="856"/>
      <c r="W156" s="856"/>
      <c r="X156" s="856"/>
      <c r="Y156" s="856"/>
      <c r="Z156" s="856"/>
      <c r="AA156" s="856"/>
      <c r="AB156" s="856"/>
      <c r="AC156" s="856"/>
      <c r="AD156" s="856"/>
      <c r="AE156" s="856"/>
      <c r="AF156" s="856"/>
      <c r="AG156" s="856"/>
    </row>
    <row r="157" spans="1:33" x14ac:dyDescent="0.2">
      <c r="A157" s="856"/>
      <c r="B157" s="856"/>
      <c r="C157" s="856"/>
      <c r="D157" s="856"/>
      <c r="E157" s="856"/>
      <c r="F157" s="856"/>
      <c r="G157" s="856"/>
      <c r="H157" s="856"/>
      <c r="I157" s="856"/>
      <c r="J157" s="856"/>
      <c r="K157" s="856"/>
      <c r="L157" s="856"/>
      <c r="M157" s="856"/>
      <c r="N157" s="856"/>
      <c r="O157" s="856"/>
      <c r="P157" s="856"/>
      <c r="Q157" s="856"/>
      <c r="R157" s="856"/>
      <c r="S157" s="856"/>
      <c r="T157" s="856"/>
      <c r="U157" s="856"/>
      <c r="V157" s="856"/>
      <c r="W157" s="856"/>
      <c r="X157" s="856"/>
      <c r="Y157" s="856"/>
      <c r="Z157" s="856"/>
      <c r="AA157" s="856"/>
      <c r="AB157" s="856"/>
      <c r="AC157" s="856"/>
      <c r="AD157" s="856"/>
      <c r="AE157" s="856"/>
      <c r="AF157" s="856"/>
      <c r="AG157" s="856"/>
    </row>
    <row r="158" spans="1:33" x14ac:dyDescent="0.2">
      <c r="A158" s="856"/>
      <c r="B158" s="856"/>
      <c r="C158" s="856"/>
      <c r="D158" s="856"/>
      <c r="E158" s="856"/>
      <c r="F158" s="856"/>
      <c r="G158" s="856"/>
      <c r="H158" s="856"/>
      <c r="I158" s="856"/>
      <c r="J158" s="856"/>
      <c r="K158" s="856"/>
      <c r="L158" s="856"/>
      <c r="M158" s="856"/>
      <c r="N158" s="856"/>
      <c r="O158" s="856"/>
      <c r="P158" s="856"/>
      <c r="Q158" s="856"/>
      <c r="R158" s="856"/>
      <c r="S158" s="856"/>
      <c r="T158" s="856"/>
      <c r="U158" s="856"/>
      <c r="V158" s="856"/>
      <c r="W158" s="856"/>
      <c r="X158" s="856"/>
      <c r="Y158" s="856"/>
      <c r="Z158" s="856"/>
      <c r="AA158" s="856"/>
      <c r="AB158" s="856"/>
      <c r="AC158" s="856"/>
      <c r="AD158" s="856"/>
      <c r="AE158" s="856"/>
      <c r="AF158" s="856"/>
      <c r="AG158" s="856"/>
    </row>
    <row r="159" spans="1:33" x14ac:dyDescent="0.2">
      <c r="A159" s="856"/>
      <c r="B159" s="856"/>
      <c r="C159" s="856"/>
      <c r="D159" s="856"/>
      <c r="E159" s="856"/>
      <c r="F159" s="856"/>
      <c r="G159" s="856"/>
      <c r="H159" s="856"/>
      <c r="I159" s="856"/>
      <c r="J159" s="856"/>
      <c r="K159" s="856"/>
      <c r="L159" s="856"/>
      <c r="M159" s="856"/>
      <c r="N159" s="856"/>
      <c r="O159" s="856"/>
      <c r="P159" s="856"/>
      <c r="Q159" s="856"/>
      <c r="R159" s="856"/>
      <c r="S159" s="856"/>
      <c r="T159" s="856"/>
      <c r="U159" s="856"/>
      <c r="V159" s="856"/>
      <c r="W159" s="856"/>
      <c r="X159" s="856"/>
      <c r="Y159" s="856"/>
      <c r="Z159" s="856"/>
      <c r="AA159" s="856"/>
      <c r="AB159" s="856"/>
      <c r="AC159" s="856"/>
      <c r="AD159" s="856"/>
      <c r="AE159" s="856"/>
      <c r="AF159" s="856"/>
      <c r="AG159" s="856"/>
    </row>
    <row r="160" spans="1:33" x14ac:dyDescent="0.2">
      <c r="A160" s="856"/>
      <c r="B160" s="856"/>
      <c r="C160" s="856"/>
      <c r="D160" s="856"/>
      <c r="E160" s="856"/>
      <c r="F160" s="856"/>
      <c r="G160" s="856"/>
      <c r="H160" s="856"/>
      <c r="I160" s="856"/>
      <c r="J160" s="856"/>
      <c r="K160" s="856"/>
      <c r="L160" s="856"/>
      <c r="M160" s="856"/>
      <c r="N160" s="856"/>
      <c r="O160" s="856"/>
      <c r="P160" s="856"/>
      <c r="Q160" s="856"/>
      <c r="R160" s="856"/>
      <c r="S160" s="856"/>
      <c r="T160" s="856"/>
      <c r="U160" s="856"/>
      <c r="V160" s="856"/>
      <c r="W160" s="856"/>
      <c r="X160" s="856"/>
      <c r="Y160" s="856"/>
      <c r="Z160" s="856"/>
      <c r="AA160" s="856"/>
      <c r="AB160" s="856"/>
      <c r="AC160" s="856"/>
      <c r="AD160" s="856"/>
      <c r="AE160" s="856"/>
      <c r="AF160" s="856"/>
      <c r="AG160" s="856"/>
    </row>
    <row r="161" spans="1:33" x14ac:dyDescent="0.2">
      <c r="A161" s="856"/>
      <c r="B161" s="856"/>
      <c r="C161" s="856"/>
      <c r="D161" s="856"/>
      <c r="E161" s="856"/>
      <c r="F161" s="856"/>
      <c r="G161" s="856"/>
      <c r="H161" s="856"/>
      <c r="I161" s="856"/>
      <c r="J161" s="856"/>
      <c r="K161" s="856"/>
      <c r="L161" s="856"/>
      <c r="M161" s="856"/>
      <c r="N161" s="856"/>
      <c r="O161" s="856"/>
      <c r="P161" s="856"/>
      <c r="Q161" s="856"/>
      <c r="R161" s="856"/>
      <c r="S161" s="856"/>
      <c r="T161" s="856"/>
      <c r="U161" s="856"/>
      <c r="V161" s="856"/>
      <c r="W161" s="856"/>
      <c r="X161" s="856"/>
      <c r="Y161" s="856"/>
      <c r="Z161" s="856"/>
      <c r="AA161" s="856"/>
      <c r="AB161" s="856"/>
      <c r="AC161" s="856"/>
      <c r="AD161" s="856"/>
      <c r="AE161" s="856"/>
      <c r="AF161" s="856"/>
      <c r="AG161" s="856"/>
    </row>
    <row r="162" spans="1:33" x14ac:dyDescent="0.2">
      <c r="A162" s="856"/>
      <c r="B162" s="856"/>
      <c r="C162" s="856"/>
      <c r="D162" s="856"/>
      <c r="E162" s="856"/>
      <c r="F162" s="856"/>
      <c r="G162" s="856"/>
      <c r="H162" s="856"/>
      <c r="I162" s="856"/>
      <c r="J162" s="856"/>
      <c r="K162" s="856"/>
      <c r="L162" s="856"/>
      <c r="M162" s="856"/>
      <c r="N162" s="856"/>
      <c r="O162" s="856"/>
      <c r="P162" s="856"/>
      <c r="Q162" s="856"/>
      <c r="R162" s="856"/>
      <c r="S162" s="856"/>
      <c r="T162" s="856"/>
      <c r="U162" s="856"/>
      <c r="V162" s="856"/>
      <c r="W162" s="856"/>
      <c r="X162" s="856"/>
      <c r="Y162" s="856"/>
      <c r="Z162" s="856"/>
      <c r="AA162" s="856"/>
      <c r="AB162" s="856"/>
      <c r="AC162" s="856"/>
      <c r="AD162" s="856"/>
      <c r="AE162" s="856"/>
      <c r="AF162" s="856"/>
      <c r="AG162" s="856"/>
    </row>
    <row r="163" spans="1:33" x14ac:dyDescent="0.2">
      <c r="A163" s="856"/>
      <c r="B163" s="856"/>
      <c r="C163" s="856"/>
      <c r="D163" s="856"/>
      <c r="E163" s="856"/>
      <c r="F163" s="856"/>
      <c r="G163" s="856"/>
      <c r="H163" s="856"/>
      <c r="I163" s="856"/>
      <c r="J163" s="856"/>
      <c r="K163" s="856"/>
      <c r="L163" s="856"/>
      <c r="M163" s="856"/>
      <c r="N163" s="856"/>
      <c r="O163" s="856"/>
      <c r="P163" s="856"/>
      <c r="Q163" s="856"/>
      <c r="R163" s="856"/>
      <c r="S163" s="856"/>
      <c r="T163" s="856"/>
      <c r="U163" s="856"/>
      <c r="V163" s="856"/>
      <c r="W163" s="856"/>
      <c r="X163" s="856"/>
      <c r="Y163" s="856"/>
      <c r="Z163" s="856"/>
      <c r="AA163" s="856"/>
      <c r="AB163" s="856"/>
      <c r="AC163" s="856"/>
      <c r="AD163" s="856"/>
      <c r="AE163" s="856"/>
      <c r="AF163" s="856"/>
      <c r="AG163" s="856"/>
    </row>
    <row r="164" spans="1:33" x14ac:dyDescent="0.2">
      <c r="A164" s="856"/>
      <c r="B164" s="856"/>
      <c r="C164" s="856"/>
      <c r="D164" s="856"/>
      <c r="E164" s="856"/>
      <c r="F164" s="856"/>
      <c r="G164" s="856"/>
      <c r="H164" s="856"/>
      <c r="I164" s="856"/>
      <c r="J164" s="856"/>
      <c r="K164" s="856"/>
      <c r="L164" s="856"/>
      <c r="M164" s="856"/>
      <c r="N164" s="856"/>
      <c r="O164" s="856"/>
      <c r="P164" s="856"/>
      <c r="Q164" s="856"/>
      <c r="R164" s="856"/>
      <c r="S164" s="856"/>
      <c r="T164" s="856"/>
      <c r="U164" s="856"/>
      <c r="V164" s="856"/>
      <c r="W164" s="856"/>
      <c r="X164" s="856"/>
      <c r="Y164" s="856"/>
      <c r="Z164" s="856"/>
      <c r="AA164" s="856"/>
      <c r="AB164" s="856"/>
      <c r="AC164" s="856"/>
      <c r="AD164" s="856"/>
      <c r="AE164" s="856"/>
      <c r="AF164" s="856"/>
      <c r="AG164" s="856"/>
    </row>
    <row r="165" spans="1:33" x14ac:dyDescent="0.2">
      <c r="A165" s="856"/>
      <c r="B165" s="856"/>
      <c r="C165" s="856"/>
      <c r="D165" s="856"/>
      <c r="E165" s="856"/>
      <c r="F165" s="856"/>
      <c r="G165" s="856"/>
      <c r="H165" s="856"/>
      <c r="I165" s="856"/>
      <c r="J165" s="856"/>
      <c r="K165" s="856"/>
      <c r="L165" s="856"/>
      <c r="M165" s="856"/>
      <c r="N165" s="856"/>
      <c r="O165" s="856"/>
      <c r="P165" s="856"/>
      <c r="Q165" s="856"/>
      <c r="R165" s="856"/>
      <c r="S165" s="856"/>
      <c r="T165" s="856"/>
      <c r="U165" s="856"/>
      <c r="V165" s="856"/>
      <c r="W165" s="856"/>
      <c r="X165" s="856"/>
      <c r="Y165" s="856"/>
      <c r="Z165" s="856"/>
      <c r="AA165" s="856"/>
      <c r="AB165" s="856"/>
      <c r="AC165" s="856"/>
      <c r="AD165" s="856"/>
      <c r="AE165" s="856"/>
      <c r="AF165" s="856"/>
      <c r="AG165" s="856"/>
    </row>
    <row r="166" spans="1:33" x14ac:dyDescent="0.2">
      <c r="A166" s="856"/>
      <c r="B166" s="856"/>
      <c r="C166" s="856"/>
      <c r="D166" s="856"/>
      <c r="E166" s="856"/>
      <c r="F166" s="856"/>
      <c r="G166" s="856"/>
      <c r="H166" s="856"/>
      <c r="I166" s="856"/>
      <c r="J166" s="856"/>
      <c r="K166" s="856"/>
      <c r="L166" s="856"/>
      <c r="M166" s="856"/>
      <c r="N166" s="856"/>
      <c r="O166" s="856"/>
      <c r="P166" s="856"/>
      <c r="Q166" s="856"/>
      <c r="R166" s="856"/>
      <c r="S166" s="856"/>
      <c r="T166" s="856"/>
      <c r="U166" s="856"/>
      <c r="V166" s="856"/>
      <c r="W166" s="856"/>
      <c r="X166" s="856"/>
      <c r="Y166" s="856"/>
      <c r="Z166" s="856"/>
      <c r="AA166" s="856"/>
      <c r="AB166" s="856"/>
      <c r="AC166" s="856"/>
      <c r="AD166" s="856"/>
      <c r="AE166" s="856"/>
      <c r="AF166" s="856"/>
      <c r="AG166" s="856"/>
    </row>
    <row r="167" spans="1:33" x14ac:dyDescent="0.2">
      <c r="A167" s="856"/>
      <c r="B167" s="856"/>
      <c r="C167" s="856"/>
      <c r="D167" s="856"/>
      <c r="E167" s="856"/>
      <c r="F167" s="856"/>
      <c r="G167" s="856"/>
      <c r="H167" s="856"/>
      <c r="I167" s="856"/>
      <c r="J167" s="856"/>
      <c r="K167" s="856"/>
      <c r="L167" s="856"/>
      <c r="M167" s="856"/>
      <c r="N167" s="856"/>
      <c r="O167" s="856"/>
      <c r="P167" s="856"/>
      <c r="Q167" s="856"/>
      <c r="R167" s="856"/>
      <c r="S167" s="856"/>
      <c r="T167" s="856"/>
      <c r="U167" s="856"/>
      <c r="V167" s="856"/>
      <c r="W167" s="856"/>
      <c r="X167" s="856"/>
      <c r="Y167" s="856"/>
      <c r="Z167" s="856"/>
      <c r="AA167" s="856"/>
      <c r="AB167" s="856"/>
      <c r="AC167" s="856"/>
      <c r="AD167" s="856"/>
      <c r="AE167" s="856"/>
      <c r="AF167" s="856"/>
      <c r="AG167" s="856"/>
    </row>
    <row r="168" spans="1:33" x14ac:dyDescent="0.2">
      <c r="A168" s="856"/>
      <c r="B168" s="856"/>
      <c r="C168" s="856"/>
      <c r="D168" s="856"/>
      <c r="E168" s="856"/>
      <c r="F168" s="856"/>
      <c r="G168" s="856"/>
      <c r="H168" s="856"/>
      <c r="I168" s="856"/>
      <c r="J168" s="856"/>
      <c r="K168" s="856"/>
      <c r="L168" s="856"/>
      <c r="M168" s="856"/>
      <c r="N168" s="856"/>
      <c r="O168" s="856"/>
      <c r="P168" s="856"/>
      <c r="Q168" s="856"/>
      <c r="R168" s="856"/>
      <c r="S168" s="856"/>
      <c r="T168" s="856"/>
      <c r="U168" s="856"/>
      <c r="V168" s="856"/>
      <c r="W168" s="856"/>
      <c r="X168" s="856"/>
      <c r="Y168" s="856"/>
      <c r="Z168" s="856"/>
      <c r="AA168" s="856"/>
      <c r="AB168" s="856"/>
      <c r="AC168" s="856"/>
      <c r="AD168" s="856"/>
      <c r="AE168" s="856"/>
      <c r="AF168" s="856"/>
      <c r="AG168" s="856"/>
    </row>
    <row r="169" spans="1:33" x14ac:dyDescent="0.2">
      <c r="A169" s="856"/>
      <c r="B169" s="856"/>
      <c r="C169" s="856"/>
      <c r="D169" s="856"/>
      <c r="E169" s="856"/>
      <c r="F169" s="856"/>
      <c r="G169" s="856"/>
      <c r="H169" s="856"/>
      <c r="I169" s="856"/>
      <c r="J169" s="856"/>
      <c r="K169" s="856"/>
      <c r="L169" s="856"/>
      <c r="M169" s="856"/>
      <c r="N169" s="856"/>
      <c r="O169" s="856"/>
      <c r="P169" s="856"/>
      <c r="Q169" s="856"/>
      <c r="R169" s="856"/>
      <c r="S169" s="856"/>
      <c r="T169" s="856"/>
      <c r="U169" s="856"/>
      <c r="V169" s="856"/>
      <c r="W169" s="856"/>
      <c r="X169" s="856"/>
      <c r="Y169" s="856"/>
      <c r="Z169" s="856"/>
      <c r="AA169" s="856"/>
      <c r="AB169" s="856"/>
      <c r="AC169" s="856"/>
      <c r="AD169" s="856"/>
      <c r="AE169" s="856"/>
      <c r="AF169" s="856"/>
      <c r="AG169" s="856"/>
    </row>
    <row r="170" spans="1:33" x14ac:dyDescent="0.2">
      <c r="A170" s="856"/>
      <c r="B170" s="856"/>
      <c r="C170" s="856"/>
      <c r="D170" s="856"/>
      <c r="E170" s="856"/>
      <c r="F170" s="856"/>
      <c r="G170" s="856"/>
      <c r="H170" s="856"/>
      <c r="I170" s="856"/>
      <c r="J170" s="856"/>
      <c r="K170" s="856"/>
      <c r="L170" s="856"/>
      <c r="M170" s="856"/>
      <c r="N170" s="856"/>
      <c r="O170" s="856"/>
      <c r="P170" s="856"/>
      <c r="Q170" s="856"/>
      <c r="R170" s="856"/>
      <c r="S170" s="856"/>
      <c r="T170" s="856"/>
      <c r="U170" s="856"/>
      <c r="V170" s="856"/>
      <c r="W170" s="856"/>
      <c r="X170" s="856"/>
      <c r="Y170" s="856"/>
      <c r="Z170" s="856"/>
      <c r="AA170" s="856"/>
      <c r="AB170" s="856"/>
      <c r="AC170" s="856"/>
      <c r="AD170" s="856"/>
      <c r="AE170" s="856"/>
      <c r="AF170" s="856"/>
      <c r="AG170" s="856"/>
    </row>
    <row r="171" spans="1:33" x14ac:dyDescent="0.2">
      <c r="A171" s="856"/>
      <c r="B171" s="856"/>
      <c r="C171" s="856"/>
      <c r="D171" s="856"/>
      <c r="E171" s="856"/>
      <c r="F171" s="856"/>
      <c r="G171" s="856"/>
      <c r="H171" s="856"/>
      <c r="I171" s="856"/>
      <c r="J171" s="856"/>
      <c r="K171" s="856"/>
      <c r="L171" s="856"/>
      <c r="M171" s="856"/>
      <c r="N171" s="856"/>
      <c r="O171" s="856"/>
      <c r="P171" s="856"/>
      <c r="Q171" s="856"/>
      <c r="R171" s="856"/>
      <c r="S171" s="856"/>
      <c r="T171" s="856"/>
      <c r="U171" s="856"/>
      <c r="V171" s="856"/>
      <c r="W171" s="856"/>
      <c r="X171" s="856"/>
      <c r="Y171" s="856"/>
      <c r="Z171" s="856"/>
      <c r="AA171" s="856"/>
      <c r="AB171" s="856"/>
      <c r="AC171" s="856"/>
      <c r="AD171" s="856"/>
      <c r="AE171" s="856"/>
      <c r="AF171" s="856"/>
      <c r="AG171" s="856"/>
    </row>
    <row r="172" spans="1:33" x14ac:dyDescent="0.2">
      <c r="A172" s="856"/>
      <c r="B172" s="856"/>
      <c r="C172" s="856"/>
      <c r="D172" s="856"/>
      <c r="E172" s="856"/>
      <c r="F172" s="856"/>
      <c r="G172" s="856"/>
      <c r="H172" s="856"/>
      <c r="I172" s="856"/>
      <c r="J172" s="856"/>
      <c r="K172" s="856"/>
      <c r="L172" s="856"/>
      <c r="M172" s="856"/>
      <c r="N172" s="856"/>
      <c r="O172" s="856"/>
      <c r="P172" s="856"/>
      <c r="Q172" s="856"/>
      <c r="R172" s="856"/>
      <c r="S172" s="856"/>
      <c r="T172" s="856"/>
      <c r="U172" s="856"/>
      <c r="V172" s="856"/>
      <c r="W172" s="856"/>
      <c r="X172" s="856"/>
      <c r="Y172" s="856"/>
      <c r="Z172" s="856"/>
      <c r="AA172" s="856"/>
      <c r="AB172" s="856"/>
      <c r="AC172" s="856"/>
      <c r="AD172" s="856"/>
      <c r="AE172" s="856"/>
      <c r="AF172" s="856"/>
      <c r="AG172" s="856"/>
    </row>
    <row r="173" spans="1:33" x14ac:dyDescent="0.2">
      <c r="A173" s="856"/>
      <c r="B173" s="856"/>
      <c r="C173" s="856"/>
      <c r="D173" s="856"/>
      <c r="E173" s="856"/>
      <c r="F173" s="856"/>
      <c r="G173" s="856"/>
      <c r="H173" s="856"/>
      <c r="I173" s="856"/>
      <c r="J173" s="856"/>
      <c r="K173" s="856"/>
      <c r="L173" s="856"/>
      <c r="M173" s="856"/>
      <c r="N173" s="856"/>
      <c r="O173" s="856"/>
      <c r="P173" s="856"/>
      <c r="Q173" s="856"/>
      <c r="R173" s="856"/>
      <c r="S173" s="856"/>
      <c r="T173" s="856"/>
      <c r="U173" s="856"/>
      <c r="V173" s="856"/>
      <c r="W173" s="856"/>
      <c r="X173" s="856"/>
      <c r="Y173" s="856"/>
      <c r="Z173" s="856"/>
      <c r="AA173" s="856"/>
      <c r="AB173" s="856"/>
      <c r="AC173" s="856"/>
      <c r="AD173" s="856"/>
      <c r="AE173" s="856"/>
      <c r="AF173" s="856"/>
      <c r="AG173" s="856"/>
    </row>
    <row r="174" spans="1:33" x14ac:dyDescent="0.2">
      <c r="A174" s="856"/>
      <c r="B174" s="856"/>
      <c r="C174" s="856"/>
      <c r="D174" s="856"/>
      <c r="E174" s="856"/>
      <c r="F174" s="856"/>
      <c r="G174" s="856"/>
      <c r="H174" s="856"/>
      <c r="I174" s="856"/>
      <c r="J174" s="856"/>
      <c r="K174" s="856"/>
      <c r="L174" s="856"/>
      <c r="M174" s="856"/>
      <c r="N174" s="856"/>
      <c r="O174" s="856"/>
      <c r="P174" s="856"/>
      <c r="Q174" s="856"/>
      <c r="R174" s="856"/>
      <c r="S174" s="856"/>
      <c r="T174" s="856"/>
      <c r="U174" s="856"/>
      <c r="V174" s="856"/>
      <c r="W174" s="856"/>
      <c r="X174" s="856"/>
      <c r="Y174" s="856"/>
      <c r="Z174" s="856"/>
      <c r="AA174" s="856"/>
      <c r="AB174" s="856"/>
      <c r="AC174" s="856"/>
      <c r="AD174" s="856"/>
      <c r="AE174" s="856"/>
      <c r="AF174" s="856"/>
      <c r="AG174" s="856"/>
    </row>
    <row r="175" spans="1:33" x14ac:dyDescent="0.2">
      <c r="A175" s="856"/>
      <c r="B175" s="856"/>
      <c r="C175" s="856"/>
      <c r="D175" s="856"/>
      <c r="E175" s="856"/>
      <c r="F175" s="856"/>
      <c r="G175" s="856"/>
      <c r="H175" s="856"/>
      <c r="I175" s="856"/>
      <c r="J175" s="856"/>
      <c r="K175" s="856"/>
      <c r="L175" s="856"/>
      <c r="M175" s="856"/>
      <c r="N175" s="856"/>
      <c r="O175" s="856"/>
      <c r="P175" s="856"/>
      <c r="Q175" s="856"/>
      <c r="R175" s="856"/>
      <c r="S175" s="856"/>
      <c r="T175" s="856"/>
      <c r="U175" s="856"/>
      <c r="V175" s="856"/>
      <c r="W175" s="856"/>
      <c r="X175" s="856"/>
      <c r="Y175" s="856"/>
      <c r="Z175" s="856"/>
      <c r="AA175" s="856"/>
      <c r="AB175" s="856"/>
      <c r="AC175" s="856"/>
      <c r="AD175" s="856"/>
      <c r="AE175" s="856"/>
      <c r="AF175" s="856"/>
      <c r="AG175" s="856"/>
    </row>
    <row r="176" spans="1:33" x14ac:dyDescent="0.2">
      <c r="A176" s="856"/>
      <c r="B176" s="856"/>
      <c r="C176" s="856"/>
      <c r="D176" s="856"/>
      <c r="E176" s="856"/>
      <c r="F176" s="856"/>
      <c r="G176" s="856"/>
      <c r="H176" s="856"/>
      <c r="I176" s="856"/>
      <c r="J176" s="856"/>
      <c r="K176" s="856"/>
      <c r="L176" s="856"/>
      <c r="M176" s="856"/>
      <c r="N176" s="856"/>
      <c r="O176" s="856"/>
      <c r="P176" s="856"/>
      <c r="Q176" s="856"/>
      <c r="R176" s="856"/>
      <c r="S176" s="856"/>
      <c r="T176" s="856"/>
      <c r="U176" s="856"/>
      <c r="V176" s="856"/>
      <c r="W176" s="856"/>
      <c r="X176" s="856"/>
      <c r="Y176" s="856"/>
      <c r="Z176" s="856"/>
      <c r="AA176" s="856"/>
      <c r="AB176" s="856"/>
      <c r="AC176" s="856"/>
      <c r="AD176" s="856"/>
      <c r="AE176" s="856"/>
      <c r="AF176" s="856"/>
      <c r="AG176" s="856"/>
    </row>
    <row r="177" spans="1:33" x14ac:dyDescent="0.2">
      <c r="A177" s="856"/>
      <c r="B177" s="856"/>
      <c r="C177" s="856"/>
      <c r="D177" s="856"/>
      <c r="E177" s="856"/>
      <c r="F177" s="856"/>
      <c r="G177" s="856"/>
      <c r="H177" s="856"/>
      <c r="I177" s="856"/>
      <c r="J177" s="856"/>
      <c r="K177" s="856"/>
      <c r="L177" s="856"/>
      <c r="M177" s="856"/>
      <c r="N177" s="856"/>
      <c r="O177" s="856"/>
      <c r="P177" s="856"/>
      <c r="Q177" s="856"/>
      <c r="R177" s="856"/>
      <c r="S177" s="856"/>
      <c r="T177" s="856"/>
      <c r="U177" s="856"/>
      <c r="V177" s="856"/>
      <c r="W177" s="856"/>
      <c r="X177" s="856"/>
      <c r="Y177" s="856"/>
      <c r="Z177" s="856"/>
      <c r="AA177" s="856"/>
      <c r="AB177" s="856"/>
      <c r="AC177" s="856"/>
      <c r="AD177" s="856"/>
      <c r="AE177" s="856"/>
      <c r="AF177" s="856"/>
      <c r="AG177" s="856"/>
    </row>
    <row r="178" spans="1:33" x14ac:dyDescent="0.2">
      <c r="A178" s="856"/>
      <c r="B178" s="856"/>
      <c r="C178" s="856"/>
      <c r="D178" s="856"/>
      <c r="E178" s="856"/>
      <c r="F178" s="856"/>
      <c r="G178" s="856"/>
      <c r="H178" s="856"/>
      <c r="I178" s="856"/>
      <c r="J178" s="856"/>
      <c r="K178" s="856"/>
      <c r="L178" s="856"/>
      <c r="M178" s="856"/>
      <c r="N178" s="856"/>
      <c r="O178" s="856"/>
      <c r="P178" s="856"/>
      <c r="Q178" s="856"/>
      <c r="R178" s="856"/>
      <c r="S178" s="856"/>
      <c r="T178" s="856"/>
      <c r="U178" s="856"/>
      <c r="V178" s="856"/>
      <c r="W178" s="856"/>
      <c r="X178" s="856"/>
      <c r="Y178" s="856"/>
      <c r="Z178" s="856"/>
      <c r="AA178" s="856"/>
      <c r="AB178" s="856"/>
      <c r="AC178" s="856"/>
      <c r="AD178" s="856"/>
      <c r="AE178" s="856"/>
      <c r="AF178" s="856"/>
      <c r="AG178" s="856"/>
    </row>
    <row r="179" spans="1:33" x14ac:dyDescent="0.2">
      <c r="A179" s="856"/>
      <c r="B179" s="856"/>
      <c r="C179" s="856"/>
      <c r="D179" s="856"/>
      <c r="E179" s="856"/>
      <c r="F179" s="856"/>
      <c r="G179" s="856"/>
      <c r="H179" s="856"/>
      <c r="I179" s="856"/>
      <c r="J179" s="856"/>
      <c r="K179" s="856"/>
      <c r="L179" s="856"/>
      <c r="M179" s="856"/>
      <c r="N179" s="856"/>
      <c r="O179" s="856"/>
      <c r="P179" s="856"/>
      <c r="Q179" s="856"/>
      <c r="R179" s="856"/>
      <c r="S179" s="856"/>
      <c r="T179" s="856"/>
      <c r="U179" s="856"/>
      <c r="V179" s="856"/>
      <c r="W179" s="856"/>
      <c r="X179" s="856"/>
      <c r="Y179" s="856"/>
      <c r="Z179" s="856"/>
      <c r="AA179" s="856"/>
      <c r="AB179" s="856"/>
      <c r="AC179" s="856"/>
      <c r="AD179" s="856"/>
      <c r="AE179" s="856"/>
      <c r="AF179" s="856"/>
      <c r="AG179" s="856"/>
    </row>
    <row r="180" spans="1:33" x14ac:dyDescent="0.2">
      <c r="A180" s="856"/>
      <c r="B180" s="856"/>
      <c r="C180" s="856"/>
      <c r="D180" s="856"/>
      <c r="E180" s="856"/>
      <c r="F180" s="856"/>
      <c r="G180" s="856"/>
      <c r="H180" s="856"/>
      <c r="I180" s="856"/>
      <c r="J180" s="856"/>
      <c r="K180" s="856"/>
      <c r="L180" s="856"/>
      <c r="M180" s="856"/>
      <c r="N180" s="856"/>
      <c r="O180" s="856"/>
      <c r="P180" s="856"/>
      <c r="Q180" s="856"/>
      <c r="R180" s="856"/>
      <c r="S180" s="856"/>
      <c r="T180" s="856"/>
      <c r="U180" s="856"/>
      <c r="V180" s="856"/>
      <c r="W180" s="856"/>
      <c r="X180" s="856"/>
      <c r="Y180" s="856"/>
      <c r="Z180" s="856"/>
      <c r="AA180" s="856"/>
      <c r="AB180" s="856"/>
      <c r="AC180" s="856"/>
      <c r="AD180" s="856"/>
      <c r="AE180" s="856"/>
      <c r="AF180" s="856"/>
      <c r="AG180" s="856"/>
    </row>
    <row r="181" spans="1:33" x14ac:dyDescent="0.2">
      <c r="A181" s="856"/>
      <c r="B181" s="856"/>
      <c r="C181" s="856"/>
      <c r="D181" s="856"/>
      <c r="E181" s="856"/>
      <c r="F181" s="856"/>
      <c r="G181" s="856"/>
      <c r="H181" s="856"/>
      <c r="I181" s="856"/>
      <c r="J181" s="856"/>
      <c r="K181" s="856"/>
      <c r="L181" s="856"/>
      <c r="M181" s="856"/>
      <c r="N181" s="856"/>
      <c r="O181" s="856"/>
      <c r="P181" s="856"/>
      <c r="Q181" s="856"/>
      <c r="R181" s="856"/>
      <c r="S181" s="856"/>
      <c r="T181" s="856"/>
      <c r="U181" s="856"/>
      <c r="V181" s="856"/>
      <c r="W181" s="856"/>
      <c r="X181" s="856"/>
      <c r="Y181" s="856"/>
      <c r="Z181" s="856"/>
      <c r="AA181" s="856"/>
      <c r="AB181" s="856"/>
      <c r="AC181" s="856"/>
      <c r="AD181" s="856"/>
      <c r="AE181" s="856"/>
      <c r="AF181" s="856"/>
      <c r="AG181" s="856"/>
    </row>
    <row r="182" spans="1:33" x14ac:dyDescent="0.2">
      <c r="A182" s="856"/>
      <c r="B182" s="856"/>
      <c r="C182" s="856"/>
      <c r="D182" s="856"/>
      <c r="E182" s="856"/>
      <c r="F182" s="856"/>
      <c r="G182" s="856"/>
      <c r="H182" s="856"/>
      <c r="I182" s="856"/>
      <c r="J182" s="856"/>
      <c r="K182" s="856"/>
      <c r="L182" s="856"/>
      <c r="M182" s="856"/>
      <c r="N182" s="856"/>
      <c r="O182" s="856"/>
      <c r="P182" s="856"/>
      <c r="Q182" s="856"/>
      <c r="R182" s="856"/>
      <c r="S182" s="856"/>
      <c r="T182" s="856"/>
      <c r="U182" s="856"/>
      <c r="V182" s="856"/>
      <c r="W182" s="856"/>
      <c r="X182" s="856"/>
      <c r="Y182" s="856"/>
      <c r="Z182" s="856"/>
      <c r="AA182" s="856"/>
      <c r="AB182" s="856"/>
      <c r="AC182" s="856"/>
      <c r="AD182" s="856"/>
      <c r="AE182" s="856"/>
      <c r="AF182" s="856"/>
      <c r="AG182" s="856"/>
    </row>
    <row r="183" spans="1:33" x14ac:dyDescent="0.2">
      <c r="A183" s="856"/>
      <c r="B183" s="856"/>
      <c r="C183" s="856"/>
      <c r="D183" s="856"/>
      <c r="E183" s="856"/>
      <c r="F183" s="856"/>
      <c r="G183" s="856"/>
      <c r="H183" s="856"/>
      <c r="I183" s="856"/>
      <c r="J183" s="856"/>
      <c r="K183" s="856"/>
      <c r="L183" s="856"/>
      <c r="M183" s="856"/>
      <c r="N183" s="856"/>
      <c r="O183" s="856"/>
      <c r="P183" s="856"/>
      <c r="Q183" s="856"/>
      <c r="R183" s="856"/>
      <c r="S183" s="856"/>
      <c r="T183" s="856"/>
      <c r="U183" s="856"/>
      <c r="V183" s="856"/>
      <c r="W183" s="856"/>
      <c r="X183" s="856"/>
      <c r="Y183" s="856"/>
      <c r="Z183" s="856"/>
      <c r="AA183" s="856"/>
      <c r="AB183" s="856"/>
      <c r="AC183" s="856"/>
      <c r="AD183" s="856"/>
      <c r="AE183" s="856"/>
      <c r="AF183" s="856"/>
      <c r="AG183" s="856"/>
    </row>
    <row r="184" spans="1:33" x14ac:dyDescent="0.2">
      <c r="A184" s="856"/>
      <c r="B184" s="856"/>
      <c r="C184" s="856"/>
      <c r="D184" s="856"/>
      <c r="E184" s="856"/>
      <c r="F184" s="856"/>
      <c r="G184" s="856"/>
      <c r="H184" s="856"/>
      <c r="I184" s="856"/>
      <c r="J184" s="856"/>
      <c r="K184" s="856"/>
      <c r="L184" s="856"/>
      <c r="M184" s="856"/>
      <c r="N184" s="856"/>
      <c r="O184" s="856"/>
      <c r="P184" s="856"/>
      <c r="Q184" s="856"/>
      <c r="R184" s="856"/>
      <c r="S184" s="856"/>
      <c r="T184" s="856"/>
      <c r="U184" s="856"/>
      <c r="V184" s="856"/>
      <c r="W184" s="856"/>
      <c r="X184" s="856"/>
      <c r="Y184" s="856"/>
      <c r="Z184" s="856"/>
      <c r="AA184" s="856"/>
      <c r="AB184" s="856"/>
      <c r="AC184" s="856"/>
      <c r="AD184" s="856"/>
      <c r="AE184" s="856"/>
      <c r="AF184" s="856"/>
      <c r="AG184" s="856"/>
    </row>
    <row r="185" spans="1:33" x14ac:dyDescent="0.2">
      <c r="A185" s="856"/>
      <c r="B185" s="856"/>
      <c r="C185" s="856"/>
      <c r="D185" s="856"/>
      <c r="E185" s="856"/>
      <c r="F185" s="856"/>
      <c r="G185" s="856"/>
      <c r="H185" s="856"/>
      <c r="I185" s="856"/>
      <c r="J185" s="856"/>
      <c r="K185" s="856"/>
      <c r="L185" s="856"/>
      <c r="M185" s="856"/>
      <c r="N185" s="856"/>
      <c r="O185" s="856"/>
      <c r="P185" s="856"/>
      <c r="Q185" s="856"/>
      <c r="R185" s="856"/>
      <c r="S185" s="856"/>
      <c r="T185" s="856"/>
      <c r="U185" s="856"/>
      <c r="V185" s="856"/>
      <c r="W185" s="856"/>
      <c r="X185" s="856"/>
      <c r="Y185" s="856"/>
      <c r="Z185" s="856"/>
      <c r="AA185" s="856"/>
      <c r="AB185" s="856"/>
      <c r="AC185" s="856"/>
      <c r="AD185" s="856"/>
      <c r="AE185" s="856"/>
      <c r="AF185" s="856"/>
      <c r="AG185" s="856"/>
    </row>
    <row r="186" spans="1:33" x14ac:dyDescent="0.2">
      <c r="A186" s="856"/>
      <c r="B186" s="856"/>
      <c r="C186" s="856"/>
      <c r="D186" s="856"/>
      <c r="E186" s="856"/>
      <c r="F186" s="856"/>
      <c r="G186" s="856"/>
      <c r="H186" s="856"/>
      <c r="I186" s="856"/>
      <c r="J186" s="856"/>
      <c r="K186" s="856"/>
      <c r="L186" s="856"/>
      <c r="M186" s="856"/>
      <c r="N186" s="856"/>
      <c r="O186" s="856"/>
      <c r="P186" s="856"/>
      <c r="Q186" s="856"/>
      <c r="R186" s="856"/>
      <c r="S186" s="856"/>
      <c r="T186" s="856"/>
      <c r="U186" s="856"/>
      <c r="V186" s="856"/>
      <c r="W186" s="856"/>
      <c r="X186" s="856"/>
      <c r="Y186" s="856"/>
      <c r="Z186" s="856"/>
      <c r="AA186" s="856"/>
      <c r="AB186" s="856"/>
      <c r="AC186" s="856"/>
      <c r="AD186" s="856"/>
      <c r="AE186" s="856"/>
      <c r="AF186" s="856"/>
      <c r="AG186" s="856"/>
    </row>
    <row r="187" spans="1:33" x14ac:dyDescent="0.2">
      <c r="A187" s="856"/>
      <c r="B187" s="856"/>
      <c r="C187" s="856"/>
      <c r="D187" s="856"/>
      <c r="E187" s="856"/>
      <c r="F187" s="856"/>
      <c r="G187" s="856"/>
      <c r="H187" s="856"/>
      <c r="I187" s="856"/>
      <c r="J187" s="856"/>
      <c r="K187" s="856"/>
      <c r="L187" s="856"/>
      <c r="M187" s="856"/>
      <c r="N187" s="856"/>
      <c r="O187" s="856"/>
      <c r="P187" s="856"/>
      <c r="Q187" s="856"/>
      <c r="R187" s="856"/>
      <c r="S187" s="856"/>
      <c r="T187" s="856"/>
      <c r="U187" s="856"/>
      <c r="V187" s="856"/>
      <c r="W187" s="856"/>
      <c r="X187" s="856"/>
      <c r="Y187" s="856"/>
      <c r="Z187" s="856"/>
      <c r="AA187" s="856"/>
      <c r="AB187" s="856"/>
      <c r="AC187" s="856"/>
      <c r="AD187" s="856"/>
      <c r="AE187" s="856"/>
      <c r="AF187" s="856"/>
      <c r="AG187" s="856"/>
    </row>
    <row r="188" spans="1:33" x14ac:dyDescent="0.2">
      <c r="A188" s="856"/>
      <c r="B188" s="856"/>
      <c r="C188" s="856"/>
      <c r="D188" s="856"/>
      <c r="E188" s="856"/>
      <c r="F188" s="856"/>
      <c r="G188" s="856"/>
      <c r="H188" s="856"/>
      <c r="I188" s="856"/>
      <c r="J188" s="856"/>
      <c r="K188" s="856"/>
      <c r="L188" s="856"/>
      <c r="M188" s="856"/>
      <c r="N188" s="856"/>
      <c r="O188" s="856"/>
      <c r="P188" s="856"/>
      <c r="Q188" s="856"/>
      <c r="R188" s="856"/>
      <c r="S188" s="856"/>
      <c r="T188" s="856"/>
      <c r="U188" s="856"/>
      <c r="V188" s="856"/>
      <c r="W188" s="856"/>
      <c r="X188" s="856"/>
      <c r="Y188" s="856"/>
      <c r="Z188" s="856"/>
      <c r="AA188" s="856"/>
      <c r="AB188" s="856"/>
      <c r="AC188" s="856"/>
      <c r="AD188" s="856"/>
      <c r="AE188" s="856"/>
      <c r="AF188" s="856"/>
      <c r="AG188" s="856"/>
    </row>
    <row r="189" spans="1:33" x14ac:dyDescent="0.2">
      <c r="A189" s="856"/>
      <c r="B189" s="856"/>
      <c r="C189" s="856"/>
      <c r="D189" s="856"/>
      <c r="E189" s="856"/>
      <c r="F189" s="856"/>
      <c r="G189" s="856"/>
      <c r="H189" s="856"/>
      <c r="I189" s="856"/>
      <c r="J189" s="856"/>
      <c r="K189" s="856"/>
      <c r="L189" s="856"/>
      <c r="M189" s="856"/>
      <c r="N189" s="856"/>
      <c r="O189" s="856"/>
      <c r="P189" s="856"/>
      <c r="Q189" s="856"/>
      <c r="R189" s="856"/>
      <c r="S189" s="856"/>
      <c r="T189" s="856"/>
      <c r="U189" s="856"/>
      <c r="V189" s="856"/>
      <c r="W189" s="856"/>
      <c r="X189" s="856"/>
      <c r="Y189" s="856"/>
      <c r="Z189" s="856"/>
      <c r="AA189" s="856"/>
      <c r="AB189" s="856"/>
      <c r="AC189" s="856"/>
      <c r="AD189" s="856"/>
      <c r="AE189" s="856"/>
      <c r="AF189" s="856"/>
      <c r="AG189" s="856"/>
    </row>
    <row r="190" spans="1:33" x14ac:dyDescent="0.2">
      <c r="A190" s="856"/>
      <c r="B190" s="856"/>
      <c r="C190" s="856"/>
      <c r="D190" s="856"/>
      <c r="E190" s="856"/>
      <c r="F190" s="856"/>
      <c r="G190" s="856"/>
      <c r="H190" s="856"/>
      <c r="I190" s="856"/>
      <c r="J190" s="856"/>
      <c r="K190" s="856"/>
      <c r="L190" s="856"/>
      <c r="M190" s="856"/>
      <c r="N190" s="856"/>
      <c r="O190" s="856"/>
      <c r="P190" s="856"/>
      <c r="Q190" s="856"/>
      <c r="R190" s="856"/>
      <c r="S190" s="856"/>
      <c r="T190" s="856"/>
      <c r="U190" s="856"/>
      <c r="V190" s="856"/>
      <c r="W190" s="856"/>
      <c r="X190" s="856"/>
      <c r="Y190" s="856"/>
      <c r="Z190" s="856"/>
      <c r="AA190" s="856"/>
      <c r="AB190" s="856"/>
      <c r="AC190" s="856"/>
      <c r="AD190" s="856"/>
      <c r="AE190" s="856"/>
      <c r="AF190" s="856"/>
      <c r="AG190" s="856"/>
    </row>
    <row r="191" spans="1:33" x14ac:dyDescent="0.2">
      <c r="A191" s="856"/>
      <c r="B191" s="856"/>
      <c r="C191" s="856"/>
      <c r="D191" s="856"/>
      <c r="E191" s="856"/>
      <c r="F191" s="856"/>
      <c r="G191" s="856"/>
      <c r="H191" s="856"/>
      <c r="I191" s="856"/>
      <c r="J191" s="856"/>
      <c r="K191" s="856"/>
      <c r="L191" s="856"/>
      <c r="M191" s="856"/>
      <c r="N191" s="856"/>
      <c r="O191" s="856"/>
      <c r="P191" s="856"/>
      <c r="Q191" s="856"/>
      <c r="R191" s="856"/>
      <c r="S191" s="856"/>
      <c r="T191" s="856"/>
      <c r="U191" s="856"/>
      <c r="V191" s="856"/>
      <c r="W191" s="856"/>
      <c r="X191" s="856"/>
      <c r="Y191" s="856"/>
      <c r="Z191" s="856"/>
      <c r="AA191" s="856"/>
      <c r="AB191" s="856"/>
      <c r="AC191" s="856"/>
      <c r="AD191" s="856"/>
      <c r="AE191" s="856"/>
      <c r="AF191" s="856"/>
      <c r="AG191" s="856"/>
    </row>
    <row r="192" spans="1:33" x14ac:dyDescent="0.2">
      <c r="A192" s="856"/>
      <c r="B192" s="856"/>
      <c r="C192" s="856"/>
      <c r="D192" s="856"/>
      <c r="E192" s="856"/>
      <c r="F192" s="856"/>
      <c r="G192" s="856"/>
      <c r="H192" s="856"/>
      <c r="I192" s="856"/>
      <c r="J192" s="856"/>
      <c r="K192" s="856"/>
      <c r="L192" s="856"/>
      <c r="M192" s="856"/>
      <c r="N192" s="856"/>
      <c r="O192" s="856"/>
      <c r="P192" s="856"/>
      <c r="Q192" s="856"/>
      <c r="R192" s="856"/>
      <c r="S192" s="856"/>
      <c r="T192" s="856"/>
      <c r="U192" s="856"/>
      <c r="V192" s="856"/>
      <c r="W192" s="856"/>
      <c r="X192" s="856"/>
      <c r="Y192" s="856"/>
      <c r="Z192" s="856"/>
      <c r="AA192" s="856"/>
      <c r="AB192" s="856"/>
      <c r="AC192" s="856"/>
      <c r="AD192" s="856"/>
      <c r="AE192" s="856"/>
      <c r="AF192" s="856"/>
      <c r="AG192" s="856"/>
    </row>
    <row r="193" spans="1:33" x14ac:dyDescent="0.2">
      <c r="A193" s="856"/>
      <c r="B193" s="856"/>
      <c r="C193" s="856"/>
      <c r="D193" s="856"/>
      <c r="E193" s="856"/>
      <c r="F193" s="856"/>
      <c r="G193" s="856"/>
      <c r="H193" s="856"/>
      <c r="I193" s="856"/>
      <c r="J193" s="856"/>
      <c r="K193" s="856"/>
      <c r="L193" s="856"/>
      <c r="M193" s="856"/>
      <c r="N193" s="856"/>
      <c r="O193" s="856"/>
      <c r="P193" s="856"/>
      <c r="Q193" s="856"/>
      <c r="R193" s="856"/>
      <c r="S193" s="856"/>
      <c r="T193" s="856"/>
      <c r="U193" s="856"/>
      <c r="V193" s="856"/>
      <c r="W193" s="856"/>
      <c r="X193" s="856"/>
      <c r="Y193" s="856"/>
      <c r="Z193" s="856"/>
      <c r="AA193" s="856"/>
      <c r="AB193" s="856"/>
      <c r="AC193" s="856"/>
      <c r="AD193" s="856"/>
      <c r="AE193" s="856"/>
      <c r="AF193" s="856"/>
      <c r="AG193" s="856"/>
    </row>
    <row r="194" spans="1:33" x14ac:dyDescent="0.2">
      <c r="A194" s="856"/>
      <c r="B194" s="856"/>
      <c r="C194" s="856"/>
      <c r="D194" s="856"/>
      <c r="E194" s="856"/>
      <c r="F194" s="856"/>
      <c r="G194" s="856"/>
      <c r="H194" s="856"/>
      <c r="I194" s="856"/>
      <c r="J194" s="856"/>
      <c r="K194" s="856"/>
      <c r="L194" s="856"/>
      <c r="M194" s="856"/>
      <c r="N194" s="856"/>
      <c r="O194" s="856"/>
      <c r="P194" s="856"/>
      <c r="Q194" s="856"/>
      <c r="R194" s="856"/>
      <c r="S194" s="856"/>
      <c r="T194" s="856"/>
      <c r="U194" s="856"/>
      <c r="V194" s="856"/>
      <c r="W194" s="856"/>
      <c r="X194" s="856"/>
      <c r="Y194" s="856"/>
      <c r="Z194" s="856"/>
      <c r="AA194" s="856"/>
      <c r="AB194" s="856"/>
      <c r="AC194" s="856"/>
      <c r="AD194" s="856"/>
      <c r="AE194" s="856"/>
      <c r="AF194" s="856"/>
      <c r="AG194" s="856"/>
    </row>
    <row r="195" spans="1:33" x14ac:dyDescent="0.2">
      <c r="A195" s="856"/>
      <c r="B195" s="856"/>
      <c r="C195" s="856"/>
      <c r="D195" s="856"/>
      <c r="E195" s="856"/>
      <c r="F195" s="856"/>
      <c r="G195" s="856"/>
      <c r="H195" s="856"/>
      <c r="I195" s="856"/>
      <c r="J195" s="856"/>
      <c r="K195" s="856"/>
      <c r="L195" s="856"/>
      <c r="M195" s="856"/>
      <c r="N195" s="856"/>
      <c r="O195" s="856"/>
      <c r="P195" s="856"/>
      <c r="Q195" s="856"/>
      <c r="R195" s="856"/>
      <c r="S195" s="856"/>
      <c r="T195" s="856"/>
      <c r="U195" s="856"/>
      <c r="V195" s="856"/>
      <c r="W195" s="856"/>
      <c r="X195" s="856"/>
      <c r="Y195" s="856"/>
      <c r="Z195" s="856"/>
      <c r="AA195" s="856"/>
      <c r="AB195" s="856"/>
      <c r="AC195" s="856"/>
      <c r="AD195" s="856"/>
      <c r="AE195" s="856"/>
      <c r="AF195" s="856"/>
      <c r="AG195" s="856"/>
    </row>
    <row r="196" spans="1:33" x14ac:dyDescent="0.2">
      <c r="A196" s="856"/>
      <c r="B196" s="856"/>
      <c r="C196" s="856"/>
      <c r="D196" s="856"/>
      <c r="E196" s="856"/>
      <c r="F196" s="856"/>
      <c r="G196" s="856"/>
      <c r="H196" s="856"/>
      <c r="I196" s="856"/>
      <c r="J196" s="856"/>
      <c r="K196" s="856"/>
      <c r="L196" s="856"/>
      <c r="M196" s="856"/>
      <c r="N196" s="856"/>
      <c r="O196" s="856"/>
      <c r="P196" s="856"/>
      <c r="Q196" s="856"/>
      <c r="R196" s="856"/>
      <c r="S196" s="856"/>
      <c r="T196" s="856"/>
      <c r="U196" s="856"/>
      <c r="V196" s="856"/>
      <c r="W196" s="856"/>
      <c r="X196" s="856"/>
      <c r="Y196" s="856"/>
      <c r="Z196" s="856"/>
      <c r="AA196" s="856"/>
      <c r="AB196" s="856"/>
      <c r="AC196" s="856"/>
      <c r="AD196" s="856"/>
      <c r="AE196" s="856"/>
      <c r="AF196" s="856"/>
      <c r="AG196" s="856"/>
    </row>
    <row r="197" spans="1:33" x14ac:dyDescent="0.2">
      <c r="A197" s="856"/>
      <c r="B197" s="856"/>
      <c r="C197" s="856"/>
      <c r="D197" s="856"/>
      <c r="E197" s="856"/>
      <c r="F197" s="856"/>
      <c r="G197" s="856"/>
      <c r="H197" s="856"/>
      <c r="I197" s="856"/>
      <c r="J197" s="856"/>
      <c r="K197" s="856"/>
      <c r="L197" s="856"/>
      <c r="M197" s="856"/>
      <c r="N197" s="856"/>
      <c r="O197" s="856"/>
      <c r="P197" s="856"/>
      <c r="Q197" s="856"/>
      <c r="R197" s="856"/>
      <c r="S197" s="856"/>
      <c r="T197" s="856"/>
      <c r="U197" s="856"/>
      <c r="V197" s="856"/>
      <c r="W197" s="856"/>
      <c r="X197" s="856"/>
      <c r="Y197" s="856"/>
      <c r="Z197" s="856"/>
      <c r="AA197" s="856"/>
      <c r="AB197" s="856"/>
      <c r="AC197" s="856"/>
      <c r="AD197" s="856"/>
      <c r="AE197" s="856"/>
      <c r="AF197" s="856"/>
      <c r="AG197" s="856"/>
    </row>
    <row r="198" spans="1:33" x14ac:dyDescent="0.2">
      <c r="A198" s="856"/>
      <c r="B198" s="856"/>
      <c r="C198" s="856"/>
      <c r="D198" s="856"/>
      <c r="E198" s="856"/>
      <c r="F198" s="856"/>
      <c r="G198" s="856"/>
      <c r="H198" s="856"/>
      <c r="I198" s="856"/>
      <c r="J198" s="856"/>
      <c r="K198" s="856"/>
      <c r="L198" s="856"/>
      <c r="M198" s="856"/>
      <c r="N198" s="856"/>
      <c r="O198" s="856"/>
      <c r="P198" s="856"/>
      <c r="Q198" s="856"/>
      <c r="R198" s="856"/>
      <c r="S198" s="856"/>
      <c r="T198" s="856"/>
      <c r="U198" s="856"/>
      <c r="V198" s="856"/>
      <c r="W198" s="856"/>
      <c r="X198" s="856"/>
      <c r="Y198" s="856"/>
      <c r="Z198" s="856"/>
      <c r="AA198" s="856"/>
      <c r="AB198" s="856"/>
      <c r="AC198" s="856"/>
      <c r="AD198" s="856"/>
      <c r="AE198" s="856"/>
      <c r="AF198" s="856"/>
      <c r="AG198" s="856"/>
    </row>
    <row r="199" spans="1:33" x14ac:dyDescent="0.2">
      <c r="A199" s="856"/>
      <c r="B199" s="856"/>
      <c r="C199" s="856"/>
      <c r="D199" s="856"/>
      <c r="E199" s="856"/>
      <c r="F199" s="856"/>
      <c r="G199" s="856"/>
      <c r="H199" s="856"/>
      <c r="I199" s="856"/>
      <c r="J199" s="856"/>
      <c r="K199" s="856"/>
      <c r="L199" s="856"/>
      <c r="M199" s="856"/>
      <c r="N199" s="856"/>
      <c r="O199" s="856"/>
      <c r="P199" s="856"/>
      <c r="Q199" s="856"/>
      <c r="R199" s="856"/>
      <c r="S199" s="856"/>
      <c r="T199" s="856"/>
      <c r="U199" s="856"/>
      <c r="V199" s="856"/>
      <c r="W199" s="856"/>
      <c r="X199" s="856"/>
      <c r="Y199" s="856"/>
      <c r="Z199" s="856"/>
      <c r="AA199" s="856"/>
      <c r="AB199" s="856"/>
      <c r="AC199" s="856"/>
      <c r="AD199" s="856"/>
      <c r="AE199" s="856"/>
      <c r="AF199" s="856"/>
      <c r="AG199" s="856"/>
    </row>
    <row r="200" spans="1:33" x14ac:dyDescent="0.2">
      <c r="A200" s="856"/>
      <c r="B200" s="856"/>
      <c r="C200" s="856"/>
      <c r="D200" s="856"/>
      <c r="E200" s="856"/>
      <c r="F200" s="856"/>
      <c r="G200" s="856"/>
      <c r="H200" s="856"/>
      <c r="I200" s="856"/>
      <c r="J200" s="856"/>
      <c r="K200" s="856"/>
      <c r="L200" s="856"/>
      <c r="M200" s="856"/>
      <c r="N200" s="856"/>
      <c r="O200" s="856"/>
      <c r="P200" s="856"/>
      <c r="Q200" s="856"/>
      <c r="R200" s="856"/>
      <c r="S200" s="856"/>
      <c r="T200" s="856"/>
      <c r="U200" s="856"/>
      <c r="V200" s="856"/>
      <c r="W200" s="856"/>
      <c r="X200" s="856"/>
      <c r="Y200" s="856"/>
      <c r="Z200" s="856"/>
      <c r="AA200" s="856"/>
      <c r="AB200" s="856"/>
      <c r="AC200" s="856"/>
      <c r="AD200" s="856"/>
      <c r="AE200" s="856"/>
      <c r="AF200" s="856"/>
      <c r="AG200" s="856"/>
    </row>
    <row r="201" spans="1:33" x14ac:dyDescent="0.2">
      <c r="A201" s="856"/>
      <c r="B201" s="856"/>
      <c r="C201" s="856"/>
      <c r="D201" s="856"/>
      <c r="E201" s="856"/>
      <c r="F201" s="856"/>
      <c r="G201" s="856"/>
      <c r="H201" s="856"/>
      <c r="I201" s="856"/>
      <c r="J201" s="856"/>
      <c r="K201" s="856"/>
      <c r="L201" s="856"/>
      <c r="M201" s="856"/>
      <c r="N201" s="856"/>
      <c r="O201" s="856"/>
      <c r="P201" s="856"/>
      <c r="Q201" s="856"/>
      <c r="R201" s="856"/>
      <c r="S201" s="856"/>
      <c r="T201" s="856"/>
      <c r="U201" s="856"/>
      <c r="V201" s="856"/>
      <c r="W201" s="856"/>
      <c r="X201" s="856"/>
      <c r="Y201" s="856"/>
      <c r="Z201" s="856"/>
      <c r="AA201" s="856"/>
      <c r="AB201" s="856"/>
      <c r="AC201" s="856"/>
      <c r="AD201" s="856"/>
      <c r="AE201" s="856"/>
      <c r="AF201" s="856"/>
      <c r="AG201" s="856"/>
    </row>
    <row r="202" spans="1:33" x14ac:dyDescent="0.2">
      <c r="A202" s="856"/>
      <c r="B202" s="856"/>
      <c r="C202" s="856"/>
      <c r="D202" s="856"/>
      <c r="E202" s="856"/>
      <c r="F202" s="856"/>
      <c r="G202" s="856"/>
      <c r="H202" s="856"/>
      <c r="I202" s="856"/>
      <c r="J202" s="856"/>
      <c r="K202" s="856"/>
      <c r="L202" s="856"/>
      <c r="M202" s="856"/>
      <c r="N202" s="856"/>
      <c r="O202" s="856"/>
      <c r="P202" s="856"/>
      <c r="Q202" s="856"/>
      <c r="R202" s="856"/>
      <c r="S202" s="856"/>
      <c r="T202" s="856"/>
      <c r="U202" s="856"/>
      <c r="V202" s="856"/>
      <c r="W202" s="856"/>
      <c r="X202" s="856"/>
      <c r="Y202" s="856"/>
      <c r="Z202" s="856"/>
      <c r="AA202" s="856"/>
      <c r="AB202" s="856"/>
      <c r="AC202" s="856"/>
      <c r="AD202" s="856"/>
      <c r="AE202" s="856"/>
      <c r="AF202" s="856"/>
      <c r="AG202" s="856"/>
    </row>
    <row r="203" spans="1:33" x14ac:dyDescent="0.2">
      <c r="A203" s="856"/>
      <c r="B203" s="856"/>
      <c r="C203" s="856"/>
      <c r="D203" s="856"/>
      <c r="E203" s="856"/>
      <c r="F203" s="856"/>
      <c r="G203" s="856"/>
      <c r="H203" s="856"/>
      <c r="I203" s="856"/>
      <c r="J203" s="856"/>
      <c r="K203" s="856"/>
      <c r="L203" s="856"/>
      <c r="M203" s="856"/>
      <c r="N203" s="856"/>
      <c r="O203" s="856"/>
      <c r="P203" s="856"/>
      <c r="Q203" s="856"/>
      <c r="R203" s="856"/>
      <c r="S203" s="856"/>
      <c r="T203" s="856"/>
      <c r="U203" s="856"/>
      <c r="V203" s="856"/>
      <c r="W203" s="856"/>
      <c r="X203" s="856"/>
      <c r="Y203" s="856"/>
      <c r="Z203" s="856"/>
      <c r="AA203" s="856"/>
      <c r="AB203" s="856"/>
      <c r="AC203" s="856"/>
      <c r="AD203" s="856"/>
      <c r="AE203" s="856"/>
      <c r="AF203" s="856"/>
      <c r="AG203" s="856"/>
    </row>
    <row r="204" spans="1:33" x14ac:dyDescent="0.2">
      <c r="A204" s="856"/>
      <c r="B204" s="856"/>
      <c r="C204" s="856"/>
      <c r="D204" s="856"/>
      <c r="E204" s="856"/>
      <c r="F204" s="856"/>
      <c r="G204" s="856"/>
      <c r="H204" s="856"/>
      <c r="I204" s="856"/>
      <c r="J204" s="856"/>
      <c r="K204" s="856"/>
      <c r="L204" s="856"/>
      <c r="M204" s="856"/>
      <c r="N204" s="856"/>
      <c r="O204" s="856"/>
      <c r="P204" s="856"/>
      <c r="Q204" s="856"/>
      <c r="R204" s="856"/>
      <c r="S204" s="856"/>
      <c r="T204" s="856"/>
      <c r="U204" s="856"/>
      <c r="V204" s="856"/>
      <c r="W204" s="856"/>
      <c r="X204" s="856"/>
      <c r="Y204" s="856"/>
      <c r="Z204" s="856"/>
      <c r="AA204" s="856"/>
      <c r="AB204" s="856"/>
      <c r="AC204" s="856"/>
      <c r="AD204" s="856"/>
      <c r="AE204" s="856"/>
      <c r="AF204" s="856"/>
      <c r="AG204" s="856"/>
    </row>
    <row r="205" spans="1:33" x14ac:dyDescent="0.2">
      <c r="A205" s="856"/>
      <c r="B205" s="856"/>
      <c r="C205" s="856"/>
      <c r="D205" s="856"/>
      <c r="E205" s="856"/>
      <c r="F205" s="856"/>
      <c r="G205" s="856"/>
      <c r="H205" s="856"/>
      <c r="I205" s="856"/>
      <c r="J205" s="856"/>
      <c r="K205" s="856"/>
      <c r="L205" s="856"/>
      <c r="M205" s="856"/>
      <c r="N205" s="856"/>
      <c r="O205" s="856"/>
      <c r="P205" s="856"/>
      <c r="Q205" s="856"/>
      <c r="R205" s="856"/>
      <c r="S205" s="856"/>
      <c r="T205" s="856"/>
      <c r="U205" s="856"/>
      <c r="V205" s="856"/>
      <c r="W205" s="856"/>
      <c r="X205" s="856"/>
      <c r="Y205" s="856"/>
      <c r="Z205" s="856"/>
      <c r="AA205" s="856"/>
      <c r="AB205" s="856"/>
      <c r="AC205" s="856"/>
      <c r="AD205" s="856"/>
      <c r="AE205" s="856"/>
      <c r="AF205" s="856"/>
      <c r="AG205" s="856"/>
    </row>
    <row r="206" spans="1:33" x14ac:dyDescent="0.2">
      <c r="A206" s="856"/>
      <c r="B206" s="856"/>
      <c r="C206" s="856"/>
      <c r="D206" s="856"/>
      <c r="E206" s="856"/>
      <c r="F206" s="856"/>
      <c r="G206" s="856"/>
      <c r="H206" s="856"/>
      <c r="I206" s="856"/>
      <c r="J206" s="856"/>
      <c r="K206" s="856"/>
      <c r="L206" s="856"/>
      <c r="M206" s="856"/>
      <c r="N206" s="856"/>
      <c r="O206" s="856"/>
      <c r="P206" s="856"/>
      <c r="Q206" s="856"/>
      <c r="R206" s="856"/>
      <c r="S206" s="856"/>
      <c r="T206" s="856"/>
      <c r="U206" s="856"/>
      <c r="V206" s="856"/>
      <c r="W206" s="856"/>
      <c r="X206" s="856"/>
      <c r="Y206" s="856"/>
      <c r="Z206" s="856"/>
      <c r="AA206" s="856"/>
      <c r="AB206" s="856"/>
      <c r="AC206" s="856"/>
      <c r="AD206" s="856"/>
      <c r="AE206" s="856"/>
      <c r="AF206" s="856"/>
      <c r="AG206" s="856"/>
    </row>
    <row r="207" spans="1:33" x14ac:dyDescent="0.2">
      <c r="A207" s="856"/>
      <c r="B207" s="856"/>
      <c r="C207" s="856"/>
      <c r="D207" s="856"/>
      <c r="E207" s="856"/>
      <c r="F207" s="856"/>
      <c r="G207" s="856"/>
      <c r="H207" s="856"/>
      <c r="I207" s="856"/>
      <c r="J207" s="856"/>
      <c r="K207" s="856"/>
      <c r="L207" s="856"/>
      <c r="M207" s="856"/>
      <c r="N207" s="856"/>
      <c r="O207" s="856"/>
      <c r="P207" s="856"/>
      <c r="Q207" s="856"/>
      <c r="R207" s="856"/>
      <c r="S207" s="856"/>
      <c r="T207" s="856"/>
      <c r="U207" s="856"/>
      <c r="V207" s="856"/>
      <c r="W207" s="856"/>
      <c r="X207" s="856"/>
      <c r="Y207" s="856"/>
      <c r="Z207" s="856"/>
      <c r="AA207" s="856"/>
      <c r="AB207" s="856"/>
      <c r="AC207" s="856"/>
      <c r="AD207" s="856"/>
      <c r="AE207" s="856"/>
      <c r="AF207" s="856"/>
      <c r="AG207" s="856"/>
    </row>
    <row r="208" spans="1:33" x14ac:dyDescent="0.2">
      <c r="A208" s="856"/>
      <c r="B208" s="856"/>
      <c r="C208" s="856"/>
      <c r="D208" s="856"/>
      <c r="E208" s="856"/>
      <c r="F208" s="856"/>
      <c r="G208" s="856"/>
      <c r="H208" s="856"/>
      <c r="I208" s="856"/>
      <c r="J208" s="856"/>
      <c r="K208" s="856"/>
      <c r="L208" s="856"/>
      <c r="M208" s="856"/>
      <c r="N208" s="856"/>
      <c r="O208" s="856"/>
      <c r="P208" s="856"/>
      <c r="Q208" s="856"/>
      <c r="R208" s="856"/>
      <c r="S208" s="856"/>
      <c r="T208" s="856"/>
      <c r="U208" s="856"/>
      <c r="V208" s="856"/>
      <c r="W208" s="856"/>
      <c r="X208" s="856"/>
      <c r="Y208" s="856"/>
      <c r="Z208" s="856"/>
      <c r="AA208" s="856"/>
      <c r="AB208" s="856"/>
      <c r="AC208" s="856"/>
      <c r="AD208" s="856"/>
      <c r="AE208" s="856"/>
      <c r="AF208" s="856"/>
      <c r="AG208" s="856"/>
    </row>
    <row r="209" spans="1:33" x14ac:dyDescent="0.2">
      <c r="A209" s="856"/>
      <c r="B209" s="856"/>
      <c r="C209" s="856"/>
      <c r="D209" s="856"/>
      <c r="E209" s="856"/>
      <c r="F209" s="856"/>
      <c r="G209" s="856"/>
      <c r="H209" s="856"/>
      <c r="I209" s="856"/>
      <c r="J209" s="856"/>
      <c r="K209" s="856"/>
      <c r="L209" s="856"/>
      <c r="M209" s="856"/>
      <c r="N209" s="856"/>
      <c r="O209" s="856"/>
      <c r="P209" s="856"/>
      <c r="Q209" s="856"/>
      <c r="R209" s="856"/>
      <c r="S209" s="856"/>
      <c r="T209" s="856"/>
      <c r="U209" s="856"/>
      <c r="V209" s="856"/>
      <c r="W209" s="856"/>
      <c r="X209" s="856"/>
      <c r="Y209" s="856"/>
      <c r="Z209" s="856"/>
      <c r="AA209" s="856"/>
      <c r="AB209" s="856"/>
      <c r="AC209" s="856"/>
      <c r="AD209" s="856"/>
      <c r="AE209" s="856"/>
      <c r="AF209" s="856"/>
      <c r="AG209" s="856"/>
    </row>
    <row r="210" spans="1:33" x14ac:dyDescent="0.2">
      <c r="A210" s="856"/>
      <c r="B210" s="856"/>
      <c r="C210" s="856"/>
      <c r="D210" s="856"/>
      <c r="E210" s="856"/>
      <c r="F210" s="856"/>
      <c r="G210" s="856"/>
      <c r="H210" s="856"/>
      <c r="I210" s="856"/>
      <c r="J210" s="856"/>
      <c r="K210" s="856"/>
      <c r="L210" s="856"/>
      <c r="M210" s="856"/>
      <c r="N210" s="856"/>
      <c r="O210" s="856"/>
      <c r="P210" s="856"/>
      <c r="Q210" s="856"/>
      <c r="R210" s="856"/>
      <c r="S210" s="856"/>
      <c r="T210" s="856"/>
      <c r="U210" s="856"/>
      <c r="V210" s="856"/>
      <c r="W210" s="856"/>
      <c r="X210" s="856"/>
      <c r="Y210" s="856"/>
      <c r="Z210" s="856"/>
      <c r="AA210" s="856"/>
      <c r="AB210" s="856"/>
      <c r="AC210" s="856"/>
      <c r="AD210" s="856"/>
      <c r="AE210" s="856"/>
      <c r="AF210" s="856"/>
      <c r="AG210" s="856"/>
    </row>
    <row r="211" spans="1:33" x14ac:dyDescent="0.2">
      <c r="A211" s="856"/>
      <c r="B211" s="856"/>
      <c r="C211" s="856"/>
      <c r="D211" s="856"/>
      <c r="E211" s="856"/>
      <c r="F211" s="856"/>
      <c r="G211" s="856"/>
      <c r="H211" s="856"/>
      <c r="I211" s="856"/>
      <c r="J211" s="856"/>
      <c r="K211" s="856"/>
      <c r="L211" s="856"/>
      <c r="M211" s="856"/>
      <c r="N211" s="856"/>
      <c r="O211" s="856"/>
      <c r="P211" s="856"/>
      <c r="Q211" s="856"/>
      <c r="R211" s="856"/>
      <c r="S211" s="856"/>
      <c r="T211" s="856"/>
      <c r="U211" s="856"/>
      <c r="V211" s="856"/>
      <c r="W211" s="856"/>
      <c r="X211" s="856"/>
      <c r="Y211" s="856"/>
      <c r="Z211" s="856"/>
      <c r="AA211" s="856"/>
      <c r="AB211" s="856"/>
      <c r="AC211" s="856"/>
      <c r="AD211" s="856"/>
      <c r="AE211" s="856"/>
      <c r="AF211" s="856"/>
      <c r="AG211" s="856"/>
    </row>
    <row r="212" spans="1:33" x14ac:dyDescent="0.2">
      <c r="A212" s="856"/>
      <c r="B212" s="856"/>
      <c r="C212" s="856"/>
      <c r="D212" s="856"/>
      <c r="E212" s="856"/>
      <c r="F212" s="856"/>
      <c r="G212" s="856"/>
      <c r="H212" s="856"/>
      <c r="I212" s="856"/>
      <c r="J212" s="856"/>
      <c r="K212" s="856"/>
      <c r="L212" s="856"/>
      <c r="M212" s="856"/>
      <c r="N212" s="856"/>
      <c r="O212" s="856"/>
      <c r="P212" s="856"/>
      <c r="Q212" s="856"/>
      <c r="R212" s="856"/>
      <c r="S212" s="856"/>
      <c r="T212" s="856"/>
      <c r="U212" s="856"/>
      <c r="V212" s="856"/>
      <c r="W212" s="856"/>
      <c r="X212" s="856"/>
      <c r="Y212" s="856"/>
      <c r="Z212" s="856"/>
      <c r="AA212" s="856"/>
      <c r="AB212" s="856"/>
      <c r="AC212" s="856"/>
      <c r="AD212" s="856"/>
      <c r="AE212" s="856"/>
      <c r="AF212" s="856"/>
      <c r="AG212" s="856"/>
    </row>
    <row r="213" spans="1:33" x14ac:dyDescent="0.2">
      <c r="A213" s="856"/>
      <c r="B213" s="856"/>
      <c r="C213" s="856"/>
      <c r="D213" s="856"/>
      <c r="E213" s="856"/>
      <c r="F213" s="856"/>
      <c r="G213" s="856"/>
      <c r="H213" s="856"/>
      <c r="I213" s="856"/>
      <c r="J213" s="856"/>
      <c r="K213" s="856"/>
      <c r="L213" s="856"/>
      <c r="M213" s="856"/>
      <c r="N213" s="856"/>
      <c r="O213" s="856"/>
      <c r="P213" s="856"/>
      <c r="Q213" s="856"/>
      <c r="R213" s="856"/>
      <c r="S213" s="856"/>
      <c r="T213" s="856"/>
      <c r="U213" s="856"/>
      <c r="V213" s="856"/>
      <c r="W213" s="856"/>
      <c r="X213" s="856"/>
      <c r="Y213" s="856"/>
      <c r="Z213" s="856"/>
      <c r="AA213" s="856"/>
      <c r="AB213" s="856"/>
      <c r="AC213" s="856"/>
      <c r="AD213" s="856"/>
      <c r="AE213" s="856"/>
      <c r="AF213" s="856"/>
      <c r="AG213" s="856"/>
    </row>
    <row r="214" spans="1:33" x14ac:dyDescent="0.2">
      <c r="A214" s="856"/>
      <c r="B214" s="856"/>
      <c r="C214" s="856"/>
      <c r="D214" s="856"/>
      <c r="E214" s="856"/>
      <c r="F214" s="856"/>
      <c r="G214" s="856"/>
      <c r="H214" s="856"/>
      <c r="I214" s="856"/>
      <c r="J214" s="856"/>
      <c r="K214" s="856"/>
      <c r="L214" s="856"/>
      <c r="M214" s="856"/>
      <c r="N214" s="856"/>
      <c r="O214" s="856"/>
      <c r="P214" s="856"/>
      <c r="Q214" s="856"/>
      <c r="R214" s="856"/>
      <c r="S214" s="856"/>
      <c r="T214" s="856"/>
      <c r="U214" s="856"/>
      <c r="V214" s="856"/>
      <c r="W214" s="856"/>
      <c r="X214" s="856"/>
      <c r="Y214" s="856"/>
      <c r="Z214" s="856"/>
      <c r="AA214" s="856"/>
      <c r="AB214" s="856"/>
      <c r="AC214" s="856"/>
      <c r="AD214" s="856"/>
      <c r="AE214" s="856"/>
      <c r="AF214" s="856"/>
      <c r="AG214" s="856"/>
    </row>
    <row r="215" spans="1:33" x14ac:dyDescent="0.2">
      <c r="A215" s="856"/>
      <c r="B215" s="856"/>
      <c r="C215" s="856"/>
      <c r="D215" s="856"/>
      <c r="E215" s="856"/>
      <c r="F215" s="856"/>
      <c r="G215" s="856"/>
      <c r="H215" s="856"/>
      <c r="I215" s="856"/>
      <c r="J215" s="856"/>
      <c r="K215" s="856"/>
      <c r="L215" s="856"/>
      <c r="M215" s="856"/>
      <c r="N215" s="856"/>
      <c r="O215" s="856"/>
      <c r="P215" s="856"/>
      <c r="Q215" s="856"/>
      <c r="R215" s="856"/>
      <c r="S215" s="856"/>
      <c r="T215" s="856"/>
      <c r="U215" s="856"/>
      <c r="V215" s="856"/>
      <c r="W215" s="856"/>
      <c r="X215" s="856"/>
      <c r="Y215" s="856"/>
      <c r="Z215" s="856"/>
      <c r="AA215" s="856"/>
      <c r="AB215" s="856"/>
      <c r="AC215" s="856"/>
      <c r="AD215" s="856"/>
      <c r="AE215" s="856"/>
      <c r="AF215" s="856"/>
      <c r="AG215" s="856"/>
    </row>
    <row r="216" spans="1:33" x14ac:dyDescent="0.2">
      <c r="A216" s="856"/>
      <c r="B216" s="856"/>
      <c r="C216" s="856"/>
      <c r="D216" s="856"/>
      <c r="E216" s="856"/>
      <c r="F216" s="856"/>
      <c r="G216" s="856"/>
      <c r="H216" s="856"/>
      <c r="I216" s="856"/>
      <c r="J216" s="856"/>
      <c r="K216" s="856"/>
      <c r="L216" s="856"/>
      <c r="M216" s="856"/>
      <c r="N216" s="856"/>
      <c r="O216" s="856"/>
      <c r="P216" s="856"/>
      <c r="Q216" s="856"/>
      <c r="R216" s="856"/>
      <c r="S216" s="856"/>
      <c r="T216" s="856"/>
      <c r="U216" s="856"/>
      <c r="V216" s="856"/>
      <c r="W216" s="856"/>
      <c r="X216" s="856"/>
      <c r="Y216" s="856"/>
      <c r="Z216" s="856"/>
      <c r="AA216" s="856"/>
      <c r="AB216" s="856"/>
      <c r="AC216" s="856"/>
      <c r="AD216" s="856"/>
      <c r="AE216" s="856"/>
      <c r="AF216" s="856"/>
      <c r="AG216" s="856"/>
    </row>
    <row r="217" spans="1:33" x14ac:dyDescent="0.2">
      <c r="A217" s="856"/>
      <c r="B217" s="856"/>
      <c r="C217" s="856"/>
      <c r="D217" s="856"/>
      <c r="E217" s="856"/>
      <c r="F217" s="856"/>
      <c r="G217" s="856"/>
      <c r="H217" s="856"/>
      <c r="I217" s="856"/>
      <c r="J217" s="856"/>
      <c r="K217" s="856"/>
      <c r="L217" s="856"/>
      <c r="M217" s="856"/>
      <c r="N217" s="856"/>
      <c r="O217" s="856"/>
      <c r="P217" s="856"/>
      <c r="Q217" s="856"/>
      <c r="R217" s="856"/>
      <c r="S217" s="856"/>
      <c r="T217" s="856"/>
      <c r="U217" s="856"/>
      <c r="V217" s="856"/>
      <c r="W217" s="856"/>
      <c r="X217" s="856"/>
      <c r="Y217" s="856"/>
      <c r="Z217" s="856"/>
      <c r="AA217" s="856"/>
      <c r="AB217" s="856"/>
      <c r="AC217" s="856"/>
      <c r="AD217" s="856"/>
      <c r="AE217" s="856"/>
      <c r="AF217" s="856"/>
      <c r="AG217" s="856"/>
    </row>
    <row r="218" spans="1:33" x14ac:dyDescent="0.2">
      <c r="A218" s="856"/>
      <c r="B218" s="856"/>
      <c r="C218" s="856"/>
      <c r="D218" s="856"/>
      <c r="E218" s="856"/>
      <c r="F218" s="856"/>
      <c r="G218" s="856"/>
      <c r="H218" s="856"/>
      <c r="I218" s="856"/>
      <c r="J218" s="856"/>
      <c r="K218" s="856"/>
      <c r="L218" s="856"/>
      <c r="M218" s="856"/>
      <c r="N218" s="856"/>
      <c r="O218" s="856"/>
      <c r="P218" s="856"/>
      <c r="Q218" s="856"/>
      <c r="R218" s="856"/>
      <c r="S218" s="856"/>
      <c r="T218" s="856"/>
      <c r="U218" s="856"/>
      <c r="V218" s="856"/>
      <c r="W218" s="856"/>
      <c r="X218" s="856"/>
      <c r="Y218" s="856"/>
      <c r="Z218" s="856"/>
      <c r="AA218" s="856"/>
      <c r="AB218" s="856"/>
      <c r="AC218" s="856"/>
      <c r="AD218" s="856"/>
      <c r="AE218" s="856"/>
      <c r="AF218" s="856"/>
      <c r="AG218" s="856"/>
    </row>
    <row r="219" spans="1:33" x14ac:dyDescent="0.2">
      <c r="A219" s="856"/>
      <c r="B219" s="856"/>
      <c r="C219" s="856"/>
      <c r="D219" s="856"/>
      <c r="E219" s="856"/>
      <c r="F219" s="856"/>
      <c r="G219" s="856"/>
      <c r="H219" s="856"/>
      <c r="I219" s="856"/>
      <c r="J219" s="856"/>
      <c r="K219" s="856"/>
      <c r="L219" s="856"/>
      <c r="M219" s="856"/>
      <c r="N219" s="856"/>
      <c r="O219" s="856"/>
      <c r="P219" s="856"/>
      <c r="Q219" s="856"/>
      <c r="R219" s="856"/>
      <c r="S219" s="856"/>
      <c r="T219" s="856"/>
      <c r="U219" s="856"/>
      <c r="V219" s="856"/>
      <c r="W219" s="856"/>
      <c r="X219" s="856"/>
      <c r="Y219" s="856"/>
      <c r="Z219" s="856"/>
      <c r="AA219" s="856"/>
      <c r="AB219" s="856"/>
      <c r="AC219" s="856"/>
      <c r="AD219" s="856"/>
      <c r="AE219" s="856"/>
      <c r="AF219" s="856"/>
      <c r="AG219" s="856"/>
    </row>
    <row r="220" spans="1:33" x14ac:dyDescent="0.2">
      <c r="A220" s="856"/>
      <c r="B220" s="856"/>
      <c r="C220" s="856"/>
      <c r="D220" s="856"/>
      <c r="E220" s="856"/>
      <c r="F220" s="856"/>
      <c r="G220" s="856"/>
      <c r="H220" s="856"/>
      <c r="I220" s="856"/>
      <c r="J220" s="856"/>
      <c r="K220" s="856"/>
      <c r="L220" s="856"/>
      <c r="M220" s="856"/>
      <c r="N220" s="856"/>
      <c r="O220" s="856"/>
      <c r="P220" s="856"/>
      <c r="Q220" s="856"/>
      <c r="R220" s="856"/>
      <c r="S220" s="856"/>
      <c r="T220" s="856"/>
      <c r="U220" s="856"/>
      <c r="V220" s="856"/>
      <c r="W220" s="856"/>
      <c r="X220" s="856"/>
      <c r="Y220" s="856"/>
      <c r="Z220" s="856"/>
      <c r="AA220" s="856"/>
      <c r="AB220" s="856"/>
      <c r="AC220" s="856"/>
      <c r="AD220" s="856"/>
      <c r="AE220" s="856"/>
      <c r="AF220" s="856"/>
      <c r="AG220" s="856"/>
    </row>
    <row r="221" spans="1:33" x14ac:dyDescent="0.2">
      <c r="A221" s="856"/>
      <c r="B221" s="856"/>
      <c r="C221" s="856"/>
      <c r="D221" s="856"/>
      <c r="E221" s="856"/>
      <c r="F221" s="856"/>
      <c r="G221" s="856"/>
      <c r="H221" s="856"/>
      <c r="I221" s="856"/>
      <c r="J221" s="856"/>
      <c r="K221" s="856"/>
      <c r="L221" s="856"/>
      <c r="M221" s="856"/>
      <c r="N221" s="856"/>
      <c r="O221" s="856"/>
      <c r="P221" s="856"/>
      <c r="Q221" s="856"/>
      <c r="R221" s="856"/>
      <c r="S221" s="856"/>
      <c r="T221" s="856"/>
      <c r="U221" s="856"/>
      <c r="V221" s="856"/>
      <c r="W221" s="856"/>
      <c r="X221" s="856"/>
      <c r="Y221" s="856"/>
      <c r="Z221" s="856"/>
      <c r="AA221" s="856"/>
      <c r="AB221" s="856"/>
      <c r="AC221" s="856"/>
      <c r="AD221" s="856"/>
      <c r="AE221" s="856"/>
      <c r="AF221" s="856"/>
      <c r="AG221" s="856"/>
    </row>
    <row r="222" spans="1:33" x14ac:dyDescent="0.2">
      <c r="A222" s="856"/>
      <c r="B222" s="856"/>
      <c r="C222" s="856"/>
      <c r="D222" s="856"/>
      <c r="E222" s="856"/>
      <c r="F222" s="856"/>
      <c r="G222" s="856"/>
      <c r="H222" s="856"/>
      <c r="I222" s="856"/>
      <c r="J222" s="856"/>
      <c r="K222" s="856"/>
      <c r="L222" s="856"/>
      <c r="M222" s="856"/>
      <c r="N222" s="856"/>
      <c r="O222" s="856"/>
      <c r="P222" s="856"/>
      <c r="Q222" s="856"/>
      <c r="R222" s="856"/>
      <c r="S222" s="856"/>
      <c r="T222" s="856"/>
      <c r="U222" s="856"/>
      <c r="V222" s="856"/>
      <c r="W222" s="856"/>
      <c r="X222" s="856"/>
      <c r="Y222" s="856"/>
      <c r="Z222" s="856"/>
      <c r="AA222" s="856"/>
      <c r="AB222" s="856"/>
      <c r="AC222" s="856"/>
      <c r="AD222" s="856"/>
      <c r="AE222" s="856"/>
      <c r="AF222" s="856"/>
      <c r="AG222" s="856"/>
    </row>
    <row r="223" spans="1:33" x14ac:dyDescent="0.2">
      <c r="A223" s="856"/>
      <c r="B223" s="856"/>
      <c r="C223" s="856"/>
      <c r="D223" s="856"/>
      <c r="E223" s="856"/>
      <c r="F223" s="856"/>
      <c r="G223" s="856"/>
      <c r="H223" s="856"/>
      <c r="I223" s="856"/>
      <c r="J223" s="856"/>
      <c r="K223" s="856"/>
      <c r="L223" s="856"/>
      <c r="M223" s="856"/>
      <c r="N223" s="856"/>
      <c r="O223" s="856"/>
      <c r="P223" s="856"/>
      <c r="Q223" s="856"/>
      <c r="R223" s="856"/>
      <c r="S223" s="856"/>
      <c r="T223" s="856"/>
      <c r="U223" s="856"/>
      <c r="V223" s="856"/>
      <c r="W223" s="856"/>
      <c r="X223" s="856"/>
      <c r="Y223" s="856"/>
      <c r="Z223" s="856"/>
      <c r="AA223" s="856"/>
      <c r="AB223" s="856"/>
      <c r="AC223" s="856"/>
      <c r="AD223" s="856"/>
      <c r="AE223" s="856"/>
      <c r="AF223" s="856"/>
      <c r="AG223" s="856"/>
    </row>
    <row r="224" spans="1:33" x14ac:dyDescent="0.2">
      <c r="A224" s="856"/>
      <c r="B224" s="856"/>
      <c r="C224" s="856"/>
      <c r="D224" s="856"/>
      <c r="E224" s="856"/>
      <c r="F224" s="856"/>
      <c r="G224" s="856"/>
      <c r="H224" s="856"/>
      <c r="I224" s="856"/>
      <c r="J224" s="856"/>
      <c r="K224" s="856"/>
      <c r="L224" s="856"/>
      <c r="M224" s="856"/>
      <c r="N224" s="856"/>
      <c r="O224" s="856"/>
      <c r="P224" s="856"/>
      <c r="Q224" s="856"/>
      <c r="R224" s="856"/>
      <c r="S224" s="856"/>
      <c r="T224" s="856"/>
      <c r="U224" s="856"/>
      <c r="V224" s="856"/>
      <c r="W224" s="856"/>
      <c r="X224" s="856"/>
      <c r="Y224" s="856"/>
      <c r="Z224" s="856"/>
      <c r="AA224" s="856"/>
      <c r="AB224" s="856"/>
      <c r="AC224" s="856"/>
      <c r="AD224" s="856"/>
      <c r="AE224" s="856"/>
      <c r="AF224" s="856"/>
      <c r="AG224" s="856"/>
    </row>
    <row r="225" spans="1:33" x14ac:dyDescent="0.2">
      <c r="A225" s="856"/>
      <c r="B225" s="856"/>
      <c r="C225" s="856"/>
      <c r="D225" s="856"/>
      <c r="E225" s="856"/>
      <c r="F225" s="856"/>
      <c r="G225" s="856"/>
      <c r="H225" s="856"/>
      <c r="I225" s="856"/>
      <c r="J225" s="856"/>
      <c r="K225" s="856"/>
      <c r="L225" s="856"/>
      <c r="M225" s="856"/>
      <c r="N225" s="856"/>
      <c r="O225" s="856"/>
      <c r="P225" s="856"/>
      <c r="Q225" s="856"/>
      <c r="R225" s="856"/>
      <c r="S225" s="856"/>
      <c r="T225" s="856"/>
      <c r="U225" s="856"/>
      <c r="V225" s="856"/>
      <c r="W225" s="856"/>
      <c r="X225" s="856"/>
      <c r="Y225" s="856"/>
      <c r="Z225" s="856"/>
      <c r="AA225" s="856"/>
      <c r="AB225" s="856"/>
      <c r="AC225" s="856"/>
      <c r="AD225" s="856"/>
      <c r="AE225" s="856"/>
      <c r="AF225" s="856"/>
      <c r="AG225" s="856"/>
    </row>
    <row r="226" spans="1:33" x14ac:dyDescent="0.2">
      <c r="A226" s="856"/>
      <c r="B226" s="856"/>
      <c r="C226" s="856"/>
      <c r="D226" s="856"/>
      <c r="E226" s="856"/>
      <c r="F226" s="856"/>
      <c r="G226" s="856"/>
      <c r="H226" s="856"/>
      <c r="I226" s="856"/>
      <c r="J226" s="856"/>
      <c r="K226" s="856"/>
      <c r="L226" s="856"/>
      <c r="M226" s="856"/>
      <c r="N226" s="856"/>
      <c r="O226" s="856"/>
      <c r="P226" s="856"/>
      <c r="Q226" s="856"/>
      <c r="R226" s="856"/>
      <c r="S226" s="856"/>
      <c r="T226" s="856"/>
      <c r="U226" s="856"/>
      <c r="V226" s="856"/>
      <c r="W226" s="856"/>
      <c r="X226" s="856"/>
      <c r="Y226" s="856"/>
      <c r="Z226" s="856"/>
      <c r="AA226" s="856"/>
      <c r="AB226" s="856"/>
      <c r="AC226" s="856"/>
      <c r="AD226" s="856"/>
      <c r="AE226" s="856"/>
      <c r="AF226" s="856"/>
      <c r="AG226" s="856"/>
    </row>
    <row r="227" spans="1:33" x14ac:dyDescent="0.2">
      <c r="A227" s="856"/>
      <c r="B227" s="856"/>
      <c r="C227" s="856"/>
      <c r="D227" s="856"/>
      <c r="E227" s="856"/>
      <c r="F227" s="856"/>
      <c r="G227" s="856"/>
      <c r="H227" s="856"/>
      <c r="I227" s="856"/>
      <c r="J227" s="856"/>
      <c r="K227" s="856"/>
      <c r="L227" s="856"/>
      <c r="M227" s="856"/>
      <c r="N227" s="856"/>
      <c r="O227" s="856"/>
      <c r="P227" s="856"/>
      <c r="Q227" s="856"/>
      <c r="R227" s="856"/>
      <c r="S227" s="856"/>
      <c r="T227" s="856"/>
      <c r="U227" s="856"/>
      <c r="V227" s="856"/>
      <c r="W227" s="856"/>
      <c r="X227" s="856"/>
      <c r="Y227" s="856"/>
      <c r="Z227" s="856"/>
      <c r="AA227" s="856"/>
      <c r="AB227" s="856"/>
      <c r="AC227" s="856"/>
      <c r="AD227" s="856"/>
      <c r="AE227" s="856"/>
      <c r="AF227" s="856"/>
      <c r="AG227" s="856"/>
    </row>
    <row r="228" spans="1:33" x14ac:dyDescent="0.2">
      <c r="A228" s="856"/>
      <c r="B228" s="856"/>
      <c r="C228" s="856"/>
      <c r="D228" s="856"/>
      <c r="E228" s="856"/>
      <c r="F228" s="856"/>
      <c r="G228" s="856"/>
      <c r="H228" s="856"/>
      <c r="I228" s="856"/>
      <c r="J228" s="856"/>
      <c r="K228" s="856"/>
      <c r="L228" s="856"/>
      <c r="M228" s="856"/>
      <c r="N228" s="856"/>
      <c r="O228" s="856"/>
      <c r="P228" s="856"/>
      <c r="Q228" s="856"/>
      <c r="R228" s="856"/>
      <c r="S228" s="856"/>
      <c r="T228" s="856"/>
      <c r="U228" s="856"/>
      <c r="V228" s="856"/>
      <c r="W228" s="856"/>
      <c r="X228" s="856"/>
      <c r="Y228" s="856"/>
      <c r="Z228" s="856"/>
      <c r="AA228" s="856"/>
      <c r="AB228" s="856"/>
      <c r="AC228" s="856"/>
      <c r="AD228" s="856"/>
      <c r="AE228" s="856"/>
      <c r="AF228" s="856"/>
      <c r="AG228" s="856"/>
    </row>
    <row r="229" spans="1:33" x14ac:dyDescent="0.2">
      <c r="A229" s="856"/>
      <c r="B229" s="856"/>
      <c r="C229" s="856"/>
      <c r="D229" s="856"/>
      <c r="E229" s="856"/>
      <c r="F229" s="856"/>
      <c r="G229" s="856"/>
      <c r="H229" s="856"/>
      <c r="I229" s="856"/>
      <c r="J229" s="856"/>
      <c r="K229" s="856"/>
      <c r="L229" s="856"/>
      <c r="M229" s="856"/>
      <c r="N229" s="856"/>
      <c r="O229" s="856"/>
      <c r="P229" s="856"/>
      <c r="Q229" s="856"/>
      <c r="R229" s="856"/>
      <c r="S229" s="856"/>
      <c r="T229" s="856"/>
      <c r="U229" s="856"/>
      <c r="V229" s="856"/>
      <c r="W229" s="856"/>
      <c r="X229" s="856"/>
      <c r="Y229" s="856"/>
      <c r="Z229" s="856"/>
      <c r="AA229" s="856"/>
      <c r="AB229" s="856"/>
      <c r="AC229" s="856"/>
      <c r="AD229" s="856"/>
      <c r="AE229" s="856"/>
      <c r="AF229" s="856"/>
      <c r="AG229" s="856"/>
    </row>
    <row r="230" spans="1:33" x14ac:dyDescent="0.2">
      <c r="A230" s="856"/>
      <c r="B230" s="856"/>
      <c r="C230" s="856"/>
      <c r="D230" s="856"/>
      <c r="E230" s="856"/>
      <c r="F230" s="856"/>
      <c r="G230" s="856"/>
      <c r="H230" s="856"/>
      <c r="I230" s="856"/>
      <c r="J230" s="856"/>
      <c r="K230" s="856"/>
      <c r="L230" s="856"/>
      <c r="M230" s="856"/>
      <c r="N230" s="856"/>
      <c r="O230" s="856"/>
      <c r="P230" s="856"/>
      <c r="Q230" s="856"/>
      <c r="R230" s="856"/>
      <c r="S230" s="856"/>
      <c r="T230" s="856"/>
      <c r="U230" s="856"/>
      <c r="V230" s="856"/>
      <c r="W230" s="856"/>
      <c r="X230" s="856"/>
      <c r="Y230" s="856"/>
      <c r="Z230" s="856"/>
      <c r="AA230" s="856"/>
      <c r="AB230" s="856"/>
      <c r="AC230" s="856"/>
      <c r="AD230" s="856"/>
      <c r="AE230" s="856"/>
      <c r="AF230" s="856"/>
      <c r="AG230" s="856"/>
    </row>
    <row r="231" spans="1:33" x14ac:dyDescent="0.2">
      <c r="A231" s="856"/>
      <c r="B231" s="856"/>
      <c r="C231" s="856"/>
      <c r="D231" s="856"/>
      <c r="E231" s="856"/>
      <c r="F231" s="856"/>
      <c r="G231" s="856"/>
      <c r="H231" s="856"/>
      <c r="I231" s="856"/>
      <c r="J231" s="856"/>
      <c r="K231" s="856"/>
      <c r="L231" s="856"/>
      <c r="M231" s="856"/>
      <c r="N231" s="856"/>
      <c r="O231" s="856"/>
      <c r="P231" s="856"/>
      <c r="Q231" s="856"/>
      <c r="R231" s="856"/>
      <c r="S231" s="856"/>
      <c r="T231" s="856"/>
      <c r="U231" s="856"/>
      <c r="V231" s="856"/>
      <c r="W231" s="856"/>
      <c r="X231" s="856"/>
      <c r="Y231" s="856"/>
      <c r="Z231" s="856"/>
      <c r="AA231" s="856"/>
      <c r="AB231" s="856"/>
      <c r="AC231" s="856"/>
      <c r="AD231" s="856"/>
      <c r="AE231" s="856"/>
      <c r="AF231" s="856"/>
      <c r="AG231" s="856"/>
    </row>
    <row r="232" spans="1:33" x14ac:dyDescent="0.2">
      <c r="A232" s="856"/>
      <c r="B232" s="856"/>
      <c r="C232" s="856"/>
      <c r="D232" s="856"/>
      <c r="E232" s="856"/>
      <c r="F232" s="856"/>
      <c r="G232" s="856"/>
      <c r="H232" s="856"/>
      <c r="I232" s="856"/>
      <c r="J232" s="856"/>
      <c r="K232" s="856"/>
      <c r="L232" s="856"/>
      <c r="M232" s="856"/>
      <c r="N232" s="856"/>
      <c r="O232" s="856"/>
      <c r="P232" s="856"/>
      <c r="Q232" s="856"/>
      <c r="R232" s="856"/>
      <c r="S232" s="856"/>
      <c r="T232" s="856"/>
      <c r="U232" s="856"/>
      <c r="V232" s="856"/>
      <c r="W232" s="856"/>
      <c r="X232" s="856"/>
      <c r="Y232" s="856"/>
      <c r="Z232" s="856"/>
      <c r="AA232" s="856"/>
      <c r="AB232" s="856"/>
      <c r="AC232" s="856"/>
      <c r="AD232" s="856"/>
      <c r="AE232" s="856"/>
      <c r="AF232" s="856"/>
      <c r="AG232" s="856"/>
    </row>
    <row r="233" spans="1:33" x14ac:dyDescent="0.2">
      <c r="A233" s="856"/>
      <c r="B233" s="856"/>
      <c r="C233" s="856"/>
      <c r="D233" s="856"/>
      <c r="E233" s="856"/>
      <c r="F233" s="856"/>
      <c r="G233" s="856"/>
      <c r="H233" s="856"/>
      <c r="I233" s="856"/>
      <c r="J233" s="856"/>
      <c r="K233" s="856"/>
      <c r="L233" s="856"/>
      <c r="M233" s="856"/>
      <c r="N233" s="856"/>
      <c r="O233" s="856"/>
      <c r="P233" s="856"/>
      <c r="Q233" s="856"/>
      <c r="R233" s="856"/>
      <c r="S233" s="856"/>
      <c r="T233" s="856"/>
      <c r="U233" s="856"/>
      <c r="V233" s="856"/>
      <c r="W233" s="856"/>
      <c r="X233" s="856"/>
      <c r="Y233" s="856"/>
      <c r="Z233" s="856"/>
      <c r="AA233" s="856"/>
      <c r="AB233" s="856"/>
      <c r="AC233" s="856"/>
      <c r="AD233" s="856"/>
      <c r="AE233" s="856"/>
      <c r="AF233" s="856"/>
      <c r="AG233" s="856"/>
    </row>
    <row r="234" spans="1:33" x14ac:dyDescent="0.2">
      <c r="A234" s="856"/>
      <c r="B234" s="856"/>
      <c r="C234" s="856"/>
      <c r="D234" s="856"/>
      <c r="E234" s="856"/>
      <c r="F234" s="856"/>
      <c r="G234" s="856"/>
      <c r="H234" s="856"/>
      <c r="I234" s="856"/>
      <c r="J234" s="856"/>
      <c r="K234" s="856"/>
      <c r="L234" s="856"/>
      <c r="M234" s="856"/>
      <c r="N234" s="856"/>
      <c r="O234" s="856"/>
      <c r="P234" s="856"/>
      <c r="Q234" s="856"/>
      <c r="R234" s="856"/>
      <c r="S234" s="856"/>
      <c r="T234" s="856"/>
      <c r="U234" s="856"/>
      <c r="V234" s="856"/>
      <c r="W234" s="856"/>
      <c r="X234" s="856"/>
      <c r="Y234" s="856"/>
      <c r="Z234" s="856"/>
      <c r="AA234" s="856"/>
      <c r="AB234" s="856"/>
      <c r="AC234" s="856"/>
      <c r="AD234" s="856"/>
      <c r="AE234" s="856"/>
      <c r="AF234" s="856"/>
      <c r="AG234" s="856"/>
    </row>
    <row r="235" spans="1:33" x14ac:dyDescent="0.2">
      <c r="A235" s="856"/>
      <c r="B235" s="856"/>
      <c r="C235" s="856"/>
      <c r="D235" s="856"/>
      <c r="E235" s="856"/>
      <c r="F235" s="856"/>
      <c r="G235" s="856"/>
      <c r="H235" s="856"/>
      <c r="I235" s="856"/>
      <c r="J235" s="856"/>
      <c r="K235" s="856"/>
      <c r="L235" s="856"/>
      <c r="M235" s="856"/>
      <c r="N235" s="856"/>
      <c r="O235" s="856"/>
      <c r="P235" s="856"/>
      <c r="Q235" s="856"/>
      <c r="R235" s="856"/>
      <c r="S235" s="856"/>
      <c r="T235" s="856"/>
      <c r="U235" s="856"/>
      <c r="V235" s="856"/>
      <c r="W235" s="856"/>
      <c r="X235" s="856"/>
      <c r="Y235" s="856"/>
      <c r="Z235" s="856"/>
      <c r="AA235" s="856"/>
      <c r="AB235" s="856"/>
      <c r="AC235" s="856"/>
      <c r="AD235" s="856"/>
      <c r="AE235" s="856"/>
      <c r="AF235" s="856"/>
      <c r="AG235" s="856"/>
    </row>
    <row r="236" spans="1:33" x14ac:dyDescent="0.2">
      <c r="A236" s="856"/>
      <c r="B236" s="856"/>
      <c r="C236" s="856"/>
      <c r="D236" s="856"/>
      <c r="E236" s="856"/>
      <c r="F236" s="856"/>
      <c r="G236" s="856"/>
      <c r="H236" s="856"/>
      <c r="I236" s="856"/>
      <c r="J236" s="856"/>
      <c r="K236" s="856"/>
      <c r="L236" s="856"/>
      <c r="M236" s="856"/>
      <c r="N236" s="856"/>
      <c r="O236" s="856"/>
      <c r="P236" s="856"/>
      <c r="Q236" s="856"/>
      <c r="R236" s="856"/>
      <c r="S236" s="856"/>
      <c r="T236" s="856"/>
      <c r="U236" s="856"/>
      <c r="V236" s="856"/>
      <c r="W236" s="856"/>
      <c r="X236" s="856"/>
      <c r="Y236" s="856"/>
      <c r="Z236" s="856"/>
      <c r="AA236" s="856"/>
      <c r="AB236" s="856"/>
      <c r="AC236" s="856"/>
      <c r="AD236" s="856"/>
      <c r="AE236" s="856"/>
      <c r="AF236" s="856"/>
      <c r="AG236" s="856"/>
    </row>
    <row r="237" spans="1:33" x14ac:dyDescent="0.2">
      <c r="A237" s="855"/>
      <c r="B237" s="855"/>
      <c r="C237" s="855"/>
      <c r="D237" s="855"/>
      <c r="E237" s="855"/>
      <c r="F237" s="855"/>
      <c r="G237" s="855"/>
      <c r="H237" s="855"/>
      <c r="I237" s="855"/>
      <c r="J237" s="855"/>
      <c r="K237" s="855"/>
      <c r="L237" s="855"/>
      <c r="N237" s="856"/>
      <c r="O237" s="856"/>
      <c r="P237" s="856"/>
      <c r="Q237" s="856"/>
      <c r="R237" s="856"/>
      <c r="S237" s="856"/>
      <c r="T237" s="856"/>
      <c r="U237" s="856"/>
      <c r="V237" s="856"/>
      <c r="W237" s="856"/>
      <c r="X237" s="856"/>
      <c r="Y237" s="856"/>
      <c r="Z237" s="856"/>
      <c r="AA237" s="856"/>
      <c r="AB237" s="856"/>
      <c r="AC237" s="856"/>
      <c r="AD237" s="856"/>
      <c r="AE237" s="856"/>
      <c r="AF237" s="856"/>
      <c r="AG237" s="856"/>
    </row>
    <row r="238" spans="1:33" x14ac:dyDescent="0.2">
      <c r="A238" s="855"/>
      <c r="B238" s="855"/>
      <c r="C238" s="855"/>
      <c r="D238" s="855"/>
      <c r="E238" s="855"/>
      <c r="F238" s="855"/>
      <c r="G238" s="855"/>
      <c r="H238" s="855"/>
      <c r="I238" s="855"/>
      <c r="J238" s="855"/>
      <c r="K238" s="855"/>
      <c r="L238" s="855"/>
      <c r="N238" s="856"/>
      <c r="O238" s="856"/>
      <c r="P238" s="856"/>
      <c r="Q238" s="856"/>
      <c r="R238" s="856"/>
      <c r="S238" s="856"/>
      <c r="T238" s="856"/>
      <c r="U238" s="856"/>
      <c r="V238" s="856"/>
      <c r="W238" s="856"/>
      <c r="X238" s="856"/>
      <c r="Y238" s="856"/>
      <c r="Z238" s="856"/>
      <c r="AA238" s="856"/>
      <c r="AB238" s="856"/>
      <c r="AC238" s="856"/>
      <c r="AD238" s="856"/>
      <c r="AE238" s="856"/>
      <c r="AF238" s="856"/>
      <c r="AG238" s="856"/>
    </row>
    <row r="239" spans="1:33" x14ac:dyDescent="0.2">
      <c r="A239" s="855"/>
      <c r="B239" s="855"/>
      <c r="C239" s="855"/>
      <c r="D239" s="855"/>
      <c r="E239" s="855"/>
      <c r="F239" s="855"/>
      <c r="G239" s="855"/>
      <c r="H239" s="855"/>
      <c r="I239" s="855"/>
      <c r="J239" s="855"/>
      <c r="K239" s="855"/>
      <c r="L239" s="855"/>
      <c r="N239" s="856"/>
      <c r="O239" s="856"/>
      <c r="P239" s="856"/>
      <c r="Q239" s="856"/>
      <c r="R239" s="856"/>
      <c r="S239" s="856"/>
      <c r="T239" s="856"/>
      <c r="U239" s="856"/>
      <c r="V239" s="856"/>
      <c r="W239" s="856"/>
      <c r="X239" s="856"/>
      <c r="Y239" s="856"/>
      <c r="Z239" s="856"/>
      <c r="AA239" s="856"/>
      <c r="AB239" s="856"/>
      <c r="AC239" s="856"/>
      <c r="AD239" s="856"/>
      <c r="AE239" s="856"/>
      <c r="AF239" s="856"/>
      <c r="AG239" s="856"/>
    </row>
    <row r="240" spans="1:33" x14ac:dyDescent="0.2">
      <c r="A240" s="855"/>
      <c r="B240" s="855"/>
      <c r="C240" s="855"/>
      <c r="D240" s="855"/>
      <c r="E240" s="855"/>
      <c r="F240" s="855"/>
      <c r="G240" s="855"/>
      <c r="H240" s="855"/>
      <c r="I240" s="855"/>
      <c r="J240" s="855"/>
      <c r="K240" s="855"/>
      <c r="L240" s="855"/>
      <c r="N240" s="856"/>
      <c r="O240" s="856"/>
      <c r="P240" s="856"/>
      <c r="Q240" s="856"/>
      <c r="R240" s="856"/>
      <c r="S240" s="856"/>
      <c r="T240" s="856"/>
      <c r="U240" s="856"/>
      <c r="V240" s="856"/>
      <c r="W240" s="856"/>
      <c r="X240" s="856"/>
      <c r="Y240" s="856"/>
      <c r="Z240" s="856"/>
      <c r="AA240" s="856"/>
      <c r="AB240" s="856"/>
      <c r="AC240" s="856"/>
      <c r="AD240" s="856"/>
      <c r="AE240" s="856"/>
      <c r="AF240" s="856"/>
      <c r="AG240" s="856"/>
    </row>
    <row r="241" spans="1:33" x14ac:dyDescent="0.2">
      <c r="A241" s="855"/>
      <c r="B241" s="855"/>
      <c r="C241" s="855"/>
      <c r="D241" s="855"/>
      <c r="E241" s="855"/>
      <c r="F241" s="855"/>
      <c r="G241" s="855"/>
      <c r="H241" s="855"/>
      <c r="I241" s="855"/>
      <c r="J241" s="855"/>
      <c r="K241" s="855"/>
      <c r="L241" s="855"/>
      <c r="N241" s="856"/>
      <c r="O241" s="856"/>
      <c r="P241" s="856"/>
      <c r="Q241" s="856"/>
      <c r="R241" s="856"/>
      <c r="S241" s="856"/>
      <c r="T241" s="856"/>
      <c r="U241" s="856"/>
      <c r="V241" s="856"/>
      <c r="W241" s="856"/>
      <c r="X241" s="856"/>
      <c r="Y241" s="856"/>
      <c r="Z241" s="856"/>
      <c r="AA241" s="856"/>
      <c r="AB241" s="856"/>
      <c r="AC241" s="856"/>
      <c r="AD241" s="856"/>
      <c r="AE241" s="856"/>
      <c r="AF241" s="856"/>
      <c r="AG241" s="856"/>
    </row>
    <row r="242" spans="1:33" x14ac:dyDescent="0.2">
      <c r="A242" s="855"/>
      <c r="B242" s="855"/>
      <c r="C242" s="855"/>
      <c r="D242" s="855"/>
      <c r="E242" s="855"/>
      <c r="F242" s="855"/>
      <c r="G242" s="855"/>
      <c r="H242" s="855"/>
      <c r="I242" s="855"/>
      <c r="J242" s="855"/>
      <c r="K242" s="855"/>
      <c r="L242" s="855"/>
      <c r="N242" s="856"/>
      <c r="O242" s="856"/>
      <c r="P242" s="856"/>
      <c r="Q242" s="856"/>
      <c r="R242" s="856"/>
      <c r="S242" s="856"/>
      <c r="T242" s="856"/>
      <c r="U242" s="856"/>
      <c r="V242" s="856"/>
      <c r="W242" s="856"/>
      <c r="X242" s="856"/>
      <c r="Y242" s="856"/>
      <c r="Z242" s="856"/>
      <c r="AA242" s="856"/>
      <c r="AB242" s="856"/>
      <c r="AC242" s="856"/>
      <c r="AD242" s="856"/>
      <c r="AE242" s="856"/>
      <c r="AF242" s="856"/>
      <c r="AG242" s="856"/>
    </row>
    <row r="243" spans="1:33" x14ac:dyDescent="0.2">
      <c r="A243" s="855"/>
      <c r="B243" s="855"/>
      <c r="C243" s="855"/>
      <c r="D243" s="855"/>
      <c r="E243" s="855"/>
      <c r="F243" s="855"/>
      <c r="G243" s="855"/>
      <c r="H243" s="855"/>
      <c r="I243" s="855"/>
      <c r="J243" s="855"/>
      <c r="K243" s="855"/>
      <c r="L243" s="855"/>
      <c r="N243" s="856"/>
      <c r="O243" s="856"/>
      <c r="P243" s="856"/>
      <c r="Q243" s="856"/>
      <c r="R243" s="856"/>
      <c r="S243" s="856"/>
      <c r="T243" s="856"/>
      <c r="U243" s="856"/>
      <c r="V243" s="856"/>
      <c r="W243" s="856"/>
      <c r="X243" s="856"/>
      <c r="Y243" s="856"/>
      <c r="Z243" s="856"/>
      <c r="AA243" s="856"/>
      <c r="AB243" s="856"/>
      <c r="AC243" s="856"/>
      <c r="AD243" s="856"/>
      <c r="AE243" s="856"/>
      <c r="AF243" s="856"/>
      <c r="AG243" s="856"/>
    </row>
    <row r="244" spans="1:33" x14ac:dyDescent="0.2">
      <c r="A244" s="855"/>
      <c r="B244" s="855"/>
      <c r="C244" s="855"/>
      <c r="D244" s="855"/>
      <c r="E244" s="855"/>
      <c r="F244" s="855"/>
      <c r="G244" s="855"/>
      <c r="H244" s="855"/>
      <c r="I244" s="855"/>
      <c r="J244" s="855"/>
      <c r="K244" s="855"/>
      <c r="L244" s="855"/>
      <c r="N244" s="856"/>
      <c r="O244" s="856"/>
      <c r="P244" s="856"/>
      <c r="Q244" s="856"/>
      <c r="R244" s="856"/>
      <c r="S244" s="856"/>
      <c r="T244" s="856"/>
      <c r="U244" s="856"/>
      <c r="V244" s="856"/>
      <c r="W244" s="856"/>
      <c r="X244" s="856"/>
      <c r="Y244" s="856"/>
      <c r="Z244" s="856"/>
      <c r="AA244" s="856"/>
      <c r="AB244" s="856"/>
      <c r="AC244" s="856"/>
      <c r="AD244" s="856"/>
      <c r="AE244" s="856"/>
      <c r="AF244" s="856"/>
      <c r="AG244" s="856"/>
    </row>
    <row r="245" spans="1:33" x14ac:dyDescent="0.2">
      <c r="A245" s="855"/>
      <c r="B245" s="855"/>
      <c r="C245" s="855"/>
      <c r="D245" s="855"/>
      <c r="E245" s="855"/>
      <c r="F245" s="855"/>
      <c r="G245" s="855"/>
      <c r="H245" s="855"/>
      <c r="I245" s="855"/>
      <c r="J245" s="855"/>
      <c r="K245" s="855"/>
      <c r="L245" s="855"/>
      <c r="N245" s="856"/>
      <c r="O245" s="856"/>
      <c r="P245" s="856"/>
      <c r="Q245" s="856"/>
      <c r="R245" s="856"/>
      <c r="S245" s="856"/>
      <c r="T245" s="856"/>
      <c r="U245" s="856"/>
      <c r="V245" s="856"/>
      <c r="W245" s="856"/>
      <c r="X245" s="856"/>
      <c r="Y245" s="856"/>
      <c r="Z245" s="856"/>
      <c r="AA245" s="856"/>
      <c r="AB245" s="856"/>
      <c r="AC245" s="856"/>
      <c r="AD245" s="856"/>
      <c r="AE245" s="856"/>
      <c r="AF245" s="856"/>
      <c r="AG245" s="856"/>
    </row>
    <row r="246" spans="1:33" x14ac:dyDescent="0.2">
      <c r="A246" s="855"/>
      <c r="B246" s="855"/>
      <c r="C246" s="855"/>
      <c r="D246" s="855"/>
      <c r="E246" s="855"/>
      <c r="F246" s="855"/>
      <c r="G246" s="855"/>
      <c r="H246" s="855"/>
      <c r="I246" s="855"/>
      <c r="J246" s="855"/>
      <c r="K246" s="855"/>
      <c r="L246" s="855"/>
      <c r="N246" s="856"/>
      <c r="O246" s="856"/>
      <c r="P246" s="856"/>
      <c r="Q246" s="856"/>
      <c r="R246" s="856"/>
      <c r="S246" s="856"/>
      <c r="T246" s="856"/>
      <c r="U246" s="856"/>
      <c r="V246" s="856"/>
      <c r="W246" s="856"/>
      <c r="X246" s="856"/>
      <c r="Y246" s="856"/>
      <c r="Z246" s="856"/>
      <c r="AA246" s="856"/>
      <c r="AB246" s="856"/>
      <c r="AC246" s="856"/>
      <c r="AD246" s="856"/>
      <c r="AE246" s="856"/>
      <c r="AF246" s="856"/>
      <c r="AG246" s="856"/>
    </row>
    <row r="247" spans="1:33" x14ac:dyDescent="0.2">
      <c r="A247" s="855"/>
      <c r="B247" s="855"/>
      <c r="C247" s="855"/>
      <c r="D247" s="855"/>
      <c r="E247" s="855"/>
      <c r="F247" s="855"/>
      <c r="G247" s="855"/>
      <c r="H247" s="855"/>
      <c r="I247" s="855"/>
      <c r="J247" s="855"/>
      <c r="K247" s="855"/>
      <c r="L247" s="855"/>
      <c r="N247" s="856"/>
      <c r="O247" s="856"/>
      <c r="P247" s="856"/>
      <c r="Q247" s="856"/>
      <c r="R247" s="856"/>
      <c r="S247" s="856"/>
      <c r="T247" s="856"/>
      <c r="U247" s="856"/>
      <c r="V247" s="856"/>
      <c r="W247" s="856"/>
      <c r="X247" s="856"/>
      <c r="Y247" s="856"/>
      <c r="Z247" s="856"/>
      <c r="AA247" s="856"/>
      <c r="AB247" s="856"/>
      <c r="AC247" s="856"/>
      <c r="AD247" s="856"/>
      <c r="AE247" s="856"/>
      <c r="AF247" s="856"/>
      <c r="AG247" s="856"/>
    </row>
    <row r="248" spans="1:33" x14ac:dyDescent="0.2">
      <c r="A248" s="855"/>
      <c r="B248" s="855"/>
      <c r="C248" s="855"/>
      <c r="D248" s="855"/>
      <c r="E248" s="855"/>
      <c r="F248" s="855"/>
      <c r="G248" s="855"/>
      <c r="H248" s="855"/>
      <c r="I248" s="855"/>
      <c r="J248" s="855"/>
      <c r="K248" s="855"/>
      <c r="L248" s="855"/>
      <c r="N248" s="856"/>
      <c r="O248" s="856"/>
      <c r="P248" s="856"/>
      <c r="Q248" s="856"/>
      <c r="R248" s="856"/>
      <c r="S248" s="856"/>
      <c r="T248" s="856"/>
      <c r="U248" s="856"/>
      <c r="V248" s="856"/>
      <c r="W248" s="856"/>
      <c r="X248" s="856"/>
      <c r="Y248" s="856"/>
      <c r="Z248" s="856"/>
      <c r="AA248" s="856"/>
      <c r="AB248" s="856"/>
      <c r="AC248" s="856"/>
      <c r="AD248" s="856"/>
      <c r="AE248" s="856"/>
      <c r="AF248" s="856"/>
      <c r="AG248" s="856"/>
    </row>
    <row r="249" spans="1:33" x14ac:dyDescent="0.2">
      <c r="A249" s="855"/>
      <c r="B249" s="855"/>
      <c r="C249" s="855"/>
      <c r="D249" s="855"/>
      <c r="E249" s="855"/>
      <c r="F249" s="855"/>
      <c r="G249" s="855"/>
      <c r="H249" s="855"/>
      <c r="I249" s="855"/>
      <c r="J249" s="855"/>
      <c r="K249" s="855"/>
      <c r="L249" s="855"/>
      <c r="N249" s="856"/>
      <c r="O249" s="856"/>
      <c r="P249" s="856"/>
      <c r="Q249" s="856"/>
      <c r="R249" s="856"/>
      <c r="S249" s="856"/>
      <c r="T249" s="856"/>
      <c r="U249" s="856"/>
      <c r="V249" s="856"/>
      <c r="W249" s="856"/>
      <c r="X249" s="856"/>
      <c r="Y249" s="856"/>
      <c r="Z249" s="856"/>
      <c r="AA249" s="856"/>
      <c r="AB249" s="856"/>
      <c r="AC249" s="856"/>
      <c r="AD249" s="856"/>
      <c r="AE249" s="856"/>
      <c r="AF249" s="856"/>
      <c r="AG249" s="856"/>
    </row>
    <row r="250" spans="1:33" x14ac:dyDescent="0.2">
      <c r="A250" s="855"/>
      <c r="B250" s="855"/>
      <c r="C250" s="855"/>
      <c r="D250" s="855"/>
      <c r="E250" s="855"/>
      <c r="F250" s="855"/>
      <c r="G250" s="855"/>
      <c r="H250" s="855"/>
      <c r="I250" s="855"/>
      <c r="J250" s="855"/>
      <c r="K250" s="855"/>
      <c r="L250" s="855"/>
      <c r="N250" s="856"/>
      <c r="O250" s="856"/>
      <c r="P250" s="856"/>
      <c r="Q250" s="856"/>
      <c r="R250" s="856"/>
      <c r="S250" s="856"/>
      <c r="T250" s="856"/>
      <c r="U250" s="856"/>
      <c r="V250" s="856"/>
      <c r="W250" s="856"/>
      <c r="X250" s="856"/>
      <c r="Y250" s="856"/>
      <c r="Z250" s="856"/>
      <c r="AA250" s="856"/>
      <c r="AB250" s="856"/>
      <c r="AC250" s="856"/>
      <c r="AD250" s="856"/>
      <c r="AE250" s="856"/>
      <c r="AF250" s="856"/>
      <c r="AG250" s="856"/>
    </row>
    <row r="251" spans="1:33" x14ac:dyDescent="0.2">
      <c r="A251" s="855"/>
      <c r="B251" s="855"/>
      <c r="C251" s="855"/>
      <c r="D251" s="855"/>
      <c r="E251" s="855"/>
      <c r="F251" s="855"/>
      <c r="G251" s="855"/>
      <c r="H251" s="855"/>
      <c r="I251" s="855"/>
      <c r="J251" s="855"/>
      <c r="K251" s="855"/>
      <c r="L251" s="855"/>
      <c r="N251" s="856"/>
      <c r="O251" s="856"/>
      <c r="P251" s="856"/>
      <c r="Q251" s="856"/>
      <c r="R251" s="856"/>
      <c r="S251" s="856"/>
      <c r="T251" s="856"/>
      <c r="U251" s="856"/>
      <c r="V251" s="856"/>
      <c r="W251" s="856"/>
      <c r="X251" s="856"/>
      <c r="Y251" s="856"/>
      <c r="Z251" s="856"/>
      <c r="AA251" s="856"/>
      <c r="AB251" s="856"/>
      <c r="AC251" s="856"/>
      <c r="AD251" s="856"/>
      <c r="AE251" s="856"/>
      <c r="AF251" s="856"/>
      <c r="AG251" s="856"/>
    </row>
    <row r="252" spans="1:33" x14ac:dyDescent="0.2">
      <c r="A252" s="855"/>
      <c r="B252" s="855"/>
      <c r="C252" s="855"/>
      <c r="D252" s="855"/>
      <c r="E252" s="855"/>
      <c r="F252" s="855"/>
      <c r="G252" s="855"/>
      <c r="H252" s="855"/>
      <c r="I252" s="855"/>
      <c r="J252" s="855"/>
      <c r="K252" s="855"/>
      <c r="L252" s="855"/>
      <c r="N252" s="856"/>
      <c r="O252" s="856"/>
      <c r="P252" s="856"/>
      <c r="Q252" s="856"/>
      <c r="R252" s="856"/>
      <c r="S252" s="856"/>
      <c r="T252" s="856"/>
      <c r="U252" s="856"/>
      <c r="V252" s="856"/>
      <c r="W252" s="856"/>
      <c r="X252" s="856"/>
      <c r="Y252" s="856"/>
      <c r="Z252" s="856"/>
      <c r="AA252" s="856"/>
      <c r="AB252" s="856"/>
      <c r="AC252" s="856"/>
      <c r="AD252" s="856"/>
      <c r="AE252" s="856"/>
      <c r="AF252" s="856"/>
      <c r="AG252" s="856"/>
    </row>
    <row r="253" spans="1:33" x14ac:dyDescent="0.2">
      <c r="A253" s="855"/>
      <c r="B253" s="855"/>
      <c r="C253" s="855"/>
      <c r="D253" s="855"/>
      <c r="E253" s="855"/>
      <c r="F253" s="855"/>
      <c r="G253" s="855"/>
      <c r="H253" s="855"/>
      <c r="I253" s="855"/>
      <c r="J253" s="855"/>
      <c r="K253" s="855"/>
      <c r="L253" s="855"/>
      <c r="N253" s="856"/>
      <c r="O253" s="856"/>
      <c r="P253" s="856"/>
      <c r="Q253" s="856"/>
      <c r="R253" s="856"/>
      <c r="S253" s="856"/>
      <c r="T253" s="856"/>
      <c r="U253" s="856"/>
      <c r="V253" s="856"/>
      <c r="W253" s="856"/>
      <c r="X253" s="856"/>
      <c r="Y253" s="856"/>
      <c r="Z253" s="856"/>
      <c r="AA253" s="856"/>
      <c r="AB253" s="856"/>
      <c r="AC253" s="856"/>
      <c r="AD253" s="856"/>
      <c r="AE253" s="856"/>
      <c r="AF253" s="856"/>
      <c r="AG253" s="856"/>
    </row>
    <row r="254" spans="1:33" x14ac:dyDescent="0.2">
      <c r="A254" s="855"/>
      <c r="B254" s="855"/>
      <c r="C254" s="855"/>
      <c r="D254" s="855"/>
      <c r="E254" s="855"/>
      <c r="F254" s="855"/>
      <c r="G254" s="855"/>
      <c r="H254" s="855"/>
      <c r="I254" s="855"/>
      <c r="J254" s="855"/>
      <c r="K254" s="855"/>
      <c r="L254" s="855"/>
      <c r="N254" s="856"/>
      <c r="O254" s="856"/>
      <c r="P254" s="856"/>
      <c r="Q254" s="856"/>
      <c r="R254" s="856"/>
      <c r="S254" s="856"/>
      <c r="T254" s="856"/>
      <c r="U254" s="856"/>
      <c r="V254" s="856"/>
      <c r="W254" s="856"/>
      <c r="X254" s="856"/>
      <c r="Y254" s="856"/>
      <c r="Z254" s="856"/>
      <c r="AA254" s="856"/>
      <c r="AB254" s="856"/>
      <c r="AC254" s="856"/>
      <c r="AD254" s="856"/>
      <c r="AE254" s="856"/>
      <c r="AF254" s="856"/>
      <c r="AG254" s="856"/>
    </row>
    <row r="255" spans="1:33" x14ac:dyDescent="0.2">
      <c r="A255" s="855"/>
      <c r="B255" s="855"/>
      <c r="C255" s="855"/>
      <c r="D255" s="855"/>
      <c r="E255" s="855"/>
      <c r="F255" s="855"/>
      <c r="G255" s="855"/>
      <c r="H255" s="855"/>
      <c r="I255" s="855"/>
      <c r="J255" s="855"/>
      <c r="K255" s="855"/>
      <c r="L255" s="855"/>
      <c r="N255" s="856"/>
      <c r="O255" s="856"/>
      <c r="P255" s="856"/>
      <c r="Q255" s="856"/>
      <c r="R255" s="856"/>
      <c r="S255" s="856"/>
      <c r="T255" s="856"/>
      <c r="U255" s="856"/>
      <c r="V255" s="856"/>
      <c r="W255" s="856"/>
      <c r="X255" s="856"/>
      <c r="Y255" s="856"/>
      <c r="Z255" s="856"/>
      <c r="AA255" s="856"/>
      <c r="AB255" s="856"/>
      <c r="AC255" s="856"/>
      <c r="AD255" s="856"/>
      <c r="AE255" s="856"/>
      <c r="AF255" s="856"/>
      <c r="AG255" s="856"/>
    </row>
    <row r="256" spans="1:33" x14ac:dyDescent="0.2">
      <c r="A256" s="855"/>
      <c r="B256" s="855"/>
      <c r="C256" s="855"/>
      <c r="D256" s="855"/>
      <c r="E256" s="855"/>
      <c r="F256" s="855"/>
      <c r="G256" s="855"/>
      <c r="H256" s="855"/>
      <c r="I256" s="855"/>
      <c r="J256" s="855"/>
      <c r="K256" s="855"/>
      <c r="L256" s="855"/>
      <c r="N256" s="856"/>
      <c r="O256" s="856"/>
      <c r="P256" s="856"/>
      <c r="Q256" s="856"/>
      <c r="R256" s="856"/>
      <c r="S256" s="856"/>
      <c r="T256" s="856"/>
      <c r="U256" s="856"/>
      <c r="V256" s="856"/>
      <c r="W256" s="856"/>
      <c r="X256" s="856"/>
      <c r="Y256" s="856"/>
      <c r="Z256" s="856"/>
      <c r="AA256" s="856"/>
      <c r="AB256" s="856"/>
      <c r="AC256" s="856"/>
      <c r="AD256" s="856"/>
      <c r="AE256" s="856"/>
      <c r="AF256" s="856"/>
      <c r="AG256" s="856"/>
    </row>
    <row r="257" spans="1:33" x14ac:dyDescent="0.2">
      <c r="A257" s="855"/>
      <c r="B257" s="855"/>
      <c r="C257" s="855"/>
      <c r="D257" s="855"/>
      <c r="E257" s="855"/>
      <c r="F257" s="855"/>
      <c r="G257" s="855"/>
      <c r="H257" s="855"/>
      <c r="I257" s="855"/>
      <c r="J257" s="855"/>
      <c r="K257" s="855"/>
      <c r="L257" s="855"/>
      <c r="N257" s="856"/>
      <c r="O257" s="856"/>
      <c r="P257" s="856"/>
      <c r="Q257" s="856"/>
      <c r="R257" s="856"/>
      <c r="S257" s="856"/>
      <c r="T257" s="856"/>
      <c r="U257" s="856"/>
      <c r="V257" s="856"/>
      <c r="W257" s="856"/>
      <c r="X257" s="856"/>
      <c r="Y257" s="856"/>
      <c r="Z257" s="856"/>
      <c r="AA257" s="856"/>
      <c r="AB257" s="856"/>
      <c r="AC257" s="856"/>
      <c r="AD257" s="856"/>
      <c r="AE257" s="856"/>
      <c r="AF257" s="856"/>
      <c r="AG257" s="856"/>
    </row>
    <row r="258" spans="1:33" x14ac:dyDescent="0.2">
      <c r="A258" s="855"/>
      <c r="B258" s="855"/>
      <c r="C258" s="855"/>
      <c r="D258" s="855"/>
      <c r="E258" s="855"/>
      <c r="F258" s="855"/>
      <c r="G258" s="855"/>
      <c r="H258" s="855"/>
      <c r="I258" s="855"/>
      <c r="J258" s="855"/>
      <c r="K258" s="855"/>
      <c r="L258" s="855"/>
      <c r="N258" s="856"/>
      <c r="O258" s="856"/>
      <c r="P258" s="856"/>
      <c r="Q258" s="856"/>
      <c r="R258" s="856"/>
      <c r="S258" s="856"/>
      <c r="T258" s="856"/>
      <c r="U258" s="856"/>
      <c r="V258" s="856"/>
      <c r="W258" s="856"/>
      <c r="X258" s="856"/>
      <c r="Y258" s="856"/>
      <c r="Z258" s="856"/>
      <c r="AA258" s="856"/>
      <c r="AB258" s="856"/>
      <c r="AC258" s="856"/>
      <c r="AD258" s="856"/>
      <c r="AE258" s="856"/>
      <c r="AF258" s="856"/>
      <c r="AG258" s="856"/>
    </row>
    <row r="259" spans="1:33" x14ac:dyDescent="0.2">
      <c r="A259" s="855"/>
      <c r="B259" s="855"/>
      <c r="C259" s="855"/>
      <c r="D259" s="855"/>
      <c r="E259" s="855"/>
      <c r="F259" s="855"/>
      <c r="G259" s="855"/>
      <c r="H259" s="855"/>
      <c r="I259" s="855"/>
      <c r="J259" s="855"/>
      <c r="K259" s="855"/>
      <c r="L259" s="855"/>
      <c r="N259" s="856"/>
      <c r="O259" s="856"/>
      <c r="P259" s="856"/>
      <c r="Q259" s="856"/>
      <c r="R259" s="856"/>
      <c r="S259" s="856"/>
      <c r="T259" s="856"/>
      <c r="U259" s="856"/>
      <c r="V259" s="856"/>
      <c r="W259" s="856"/>
      <c r="X259" s="856"/>
      <c r="Y259" s="856"/>
      <c r="Z259" s="856"/>
      <c r="AA259" s="856"/>
      <c r="AB259" s="856"/>
      <c r="AC259" s="856"/>
      <c r="AD259" s="856"/>
      <c r="AE259" s="856"/>
      <c r="AF259" s="856"/>
      <c r="AG259" s="856"/>
    </row>
    <row r="260" spans="1:33" x14ac:dyDescent="0.2">
      <c r="A260" s="855"/>
      <c r="B260" s="855"/>
      <c r="C260" s="855"/>
      <c r="D260" s="855"/>
      <c r="E260" s="855"/>
      <c r="F260" s="855"/>
      <c r="G260" s="855"/>
      <c r="H260" s="855"/>
      <c r="I260" s="855"/>
      <c r="J260" s="855"/>
      <c r="K260" s="855"/>
      <c r="L260" s="855"/>
      <c r="N260" s="856"/>
      <c r="O260" s="856"/>
      <c r="P260" s="856"/>
      <c r="Q260" s="856"/>
      <c r="R260" s="856"/>
      <c r="S260" s="856"/>
      <c r="T260" s="856"/>
      <c r="U260" s="856"/>
      <c r="V260" s="856"/>
      <c r="W260" s="856"/>
      <c r="X260" s="856"/>
      <c r="Y260" s="856"/>
      <c r="Z260" s="856"/>
      <c r="AA260" s="856"/>
      <c r="AB260" s="856"/>
      <c r="AC260" s="856"/>
      <c r="AD260" s="856"/>
      <c r="AE260" s="856"/>
      <c r="AF260" s="856"/>
      <c r="AG260" s="856"/>
    </row>
    <row r="261" spans="1:33" x14ac:dyDescent="0.2">
      <c r="A261" s="855"/>
      <c r="B261" s="855"/>
      <c r="C261" s="855"/>
      <c r="D261" s="855"/>
      <c r="E261" s="855"/>
      <c r="F261" s="855"/>
      <c r="G261" s="855"/>
      <c r="H261" s="855"/>
      <c r="I261" s="855"/>
      <c r="J261" s="855"/>
      <c r="K261" s="855"/>
      <c r="L261" s="855"/>
      <c r="N261" s="856"/>
      <c r="O261" s="856"/>
      <c r="P261" s="856"/>
      <c r="Q261" s="856"/>
      <c r="R261" s="856"/>
      <c r="S261" s="856"/>
      <c r="T261" s="856"/>
      <c r="U261" s="856"/>
      <c r="V261" s="856"/>
      <c r="W261" s="856"/>
      <c r="X261" s="856"/>
      <c r="Y261" s="856"/>
      <c r="Z261" s="856"/>
      <c r="AA261" s="856"/>
      <c r="AB261" s="856"/>
      <c r="AC261" s="856"/>
      <c r="AD261" s="856"/>
      <c r="AE261" s="856"/>
      <c r="AF261" s="856"/>
      <c r="AG261" s="856"/>
    </row>
    <row r="262" spans="1:33" x14ac:dyDescent="0.2">
      <c r="A262" s="855"/>
      <c r="B262" s="855"/>
      <c r="C262" s="855"/>
      <c r="D262" s="855"/>
      <c r="E262" s="855"/>
      <c r="F262" s="855"/>
      <c r="G262" s="855"/>
      <c r="H262" s="855"/>
      <c r="I262" s="855"/>
      <c r="J262" s="855"/>
      <c r="K262" s="855"/>
      <c r="L262" s="855"/>
      <c r="N262" s="856"/>
      <c r="O262" s="856"/>
      <c r="P262" s="856"/>
      <c r="Q262" s="856"/>
      <c r="R262" s="856"/>
      <c r="S262" s="856"/>
      <c r="T262" s="856"/>
      <c r="U262" s="856"/>
      <c r="V262" s="856"/>
      <c r="W262" s="856"/>
      <c r="X262" s="856"/>
      <c r="Y262" s="856"/>
      <c r="Z262" s="856"/>
      <c r="AA262" s="856"/>
      <c r="AB262" s="856"/>
      <c r="AC262" s="856"/>
      <c r="AD262" s="856"/>
      <c r="AE262" s="856"/>
      <c r="AF262" s="856"/>
      <c r="AG262" s="856"/>
    </row>
    <row r="263" spans="1:33" x14ac:dyDescent="0.2">
      <c r="A263" s="855"/>
      <c r="B263" s="855"/>
      <c r="C263" s="855"/>
      <c r="D263" s="855"/>
      <c r="E263" s="855"/>
      <c r="F263" s="855"/>
      <c r="G263" s="855"/>
      <c r="H263" s="855"/>
      <c r="I263" s="855"/>
      <c r="J263" s="855"/>
      <c r="K263" s="855"/>
      <c r="L263" s="855"/>
      <c r="N263" s="856"/>
      <c r="O263" s="856"/>
      <c r="P263" s="856"/>
      <c r="Q263" s="856"/>
      <c r="R263" s="856"/>
      <c r="S263" s="856"/>
      <c r="T263" s="856"/>
      <c r="U263" s="856"/>
      <c r="V263" s="856"/>
      <c r="W263" s="856"/>
      <c r="X263" s="856"/>
      <c r="Y263" s="856"/>
      <c r="Z263" s="856"/>
      <c r="AA263" s="856"/>
      <c r="AB263" s="856"/>
      <c r="AC263" s="856"/>
      <c r="AD263" s="856"/>
      <c r="AE263" s="856"/>
      <c r="AF263" s="856"/>
      <c r="AG263" s="856"/>
    </row>
    <row r="264" spans="1:33" x14ac:dyDescent="0.2">
      <c r="A264" s="855"/>
      <c r="B264" s="855"/>
      <c r="C264" s="855"/>
      <c r="D264" s="855"/>
      <c r="E264" s="855"/>
      <c r="F264" s="855"/>
      <c r="G264" s="855"/>
      <c r="H264" s="855"/>
      <c r="I264" s="855"/>
      <c r="J264" s="855"/>
      <c r="K264" s="855"/>
      <c r="L264" s="855"/>
      <c r="N264" s="856"/>
      <c r="O264" s="856"/>
      <c r="P264" s="856"/>
      <c r="Q264" s="856"/>
      <c r="R264" s="856"/>
      <c r="S264" s="856"/>
      <c r="T264" s="856"/>
      <c r="U264" s="856"/>
      <c r="V264" s="856"/>
      <c r="W264" s="856"/>
      <c r="X264" s="856"/>
      <c r="Y264" s="856"/>
      <c r="Z264" s="856"/>
      <c r="AA264" s="856"/>
      <c r="AB264" s="856"/>
      <c r="AC264" s="856"/>
      <c r="AD264" s="856"/>
      <c r="AE264" s="856"/>
      <c r="AF264" s="856"/>
      <c r="AG264" s="856"/>
    </row>
    <row r="265" spans="1:33" x14ac:dyDescent="0.2">
      <c r="A265" s="855"/>
      <c r="B265" s="855"/>
      <c r="C265" s="855"/>
      <c r="D265" s="855"/>
      <c r="E265" s="855"/>
      <c r="F265" s="855"/>
      <c r="G265" s="855"/>
      <c r="H265" s="855"/>
      <c r="I265" s="855"/>
      <c r="J265" s="855"/>
      <c r="K265" s="855"/>
      <c r="L265" s="855"/>
      <c r="N265" s="856"/>
      <c r="O265" s="856"/>
      <c r="P265" s="856"/>
      <c r="Q265" s="856"/>
      <c r="R265" s="856"/>
      <c r="S265" s="856"/>
      <c r="T265" s="856"/>
      <c r="U265" s="856"/>
      <c r="V265" s="856"/>
      <c r="W265" s="856"/>
      <c r="X265" s="856"/>
      <c r="Y265" s="856"/>
      <c r="Z265" s="856"/>
      <c r="AA265" s="856"/>
      <c r="AB265" s="856"/>
      <c r="AC265" s="856"/>
      <c r="AD265" s="856"/>
      <c r="AE265" s="856"/>
      <c r="AF265" s="856"/>
      <c r="AG265" s="856"/>
    </row>
    <row r="266" spans="1:33" x14ac:dyDescent="0.2">
      <c r="A266" s="855"/>
      <c r="B266" s="855"/>
      <c r="C266" s="855"/>
      <c r="D266" s="855"/>
      <c r="E266" s="855"/>
      <c r="F266" s="855"/>
      <c r="G266" s="855"/>
      <c r="H266" s="855"/>
      <c r="I266" s="855"/>
      <c r="J266" s="855"/>
      <c r="K266" s="855"/>
      <c r="L266" s="855"/>
      <c r="N266" s="856"/>
      <c r="O266" s="856"/>
      <c r="P266" s="856"/>
      <c r="Q266" s="856"/>
      <c r="R266" s="856"/>
      <c r="S266" s="856"/>
      <c r="T266" s="856"/>
      <c r="U266" s="856"/>
      <c r="V266" s="856"/>
      <c r="W266" s="856"/>
      <c r="X266" s="856"/>
      <c r="Y266" s="856"/>
      <c r="Z266" s="856"/>
      <c r="AA266" s="856"/>
      <c r="AB266" s="856"/>
      <c r="AC266" s="856"/>
      <c r="AD266" s="856"/>
      <c r="AE266" s="856"/>
      <c r="AF266" s="856"/>
      <c r="AG266" s="856"/>
    </row>
    <row r="267" spans="1:33" x14ac:dyDescent="0.2">
      <c r="A267" s="855"/>
      <c r="B267" s="855"/>
      <c r="C267" s="855"/>
      <c r="D267" s="855"/>
      <c r="E267" s="855"/>
      <c r="F267" s="855"/>
      <c r="G267" s="855"/>
      <c r="H267" s="855"/>
      <c r="I267" s="855"/>
      <c r="J267" s="855"/>
      <c r="K267" s="855"/>
      <c r="L267" s="855"/>
      <c r="N267" s="856"/>
      <c r="O267" s="856"/>
      <c r="P267" s="856"/>
      <c r="Q267" s="856"/>
      <c r="R267" s="856"/>
      <c r="S267" s="856"/>
      <c r="T267" s="856"/>
      <c r="U267" s="856"/>
      <c r="V267" s="856"/>
      <c r="W267" s="856"/>
      <c r="X267" s="856"/>
      <c r="Y267" s="856"/>
      <c r="Z267" s="856"/>
      <c r="AA267" s="856"/>
      <c r="AB267" s="856"/>
      <c r="AC267" s="856"/>
      <c r="AD267" s="856"/>
      <c r="AE267" s="856"/>
      <c r="AF267" s="856"/>
      <c r="AG267" s="856"/>
    </row>
    <row r="268" spans="1:33" x14ac:dyDescent="0.2">
      <c r="A268" s="855"/>
      <c r="B268" s="855"/>
      <c r="C268" s="855"/>
      <c r="D268" s="855"/>
      <c r="E268" s="855"/>
      <c r="F268" s="855"/>
      <c r="G268" s="855"/>
      <c r="H268" s="855"/>
      <c r="I268" s="855"/>
      <c r="J268" s="855"/>
      <c r="K268" s="855"/>
      <c r="L268" s="855"/>
      <c r="N268" s="856"/>
      <c r="O268" s="856"/>
      <c r="P268" s="856"/>
      <c r="Q268" s="856"/>
      <c r="R268" s="856"/>
      <c r="S268" s="856"/>
      <c r="T268" s="856"/>
      <c r="U268" s="856"/>
      <c r="V268" s="856"/>
      <c r="W268" s="856"/>
      <c r="X268" s="856"/>
      <c r="Y268" s="856"/>
      <c r="Z268" s="856"/>
      <c r="AA268" s="856"/>
      <c r="AB268" s="856"/>
      <c r="AC268" s="856"/>
      <c r="AD268" s="856"/>
      <c r="AE268" s="856"/>
      <c r="AF268" s="856"/>
      <c r="AG268" s="856"/>
    </row>
    <row r="269" spans="1:33" x14ac:dyDescent="0.2">
      <c r="A269" s="855"/>
      <c r="B269" s="855"/>
      <c r="C269" s="855"/>
      <c r="D269" s="855"/>
      <c r="E269" s="855"/>
      <c r="F269" s="855"/>
      <c r="G269" s="855"/>
      <c r="H269" s="855"/>
      <c r="I269" s="855"/>
      <c r="J269" s="855"/>
      <c r="K269" s="855"/>
      <c r="L269" s="855"/>
      <c r="N269" s="856"/>
      <c r="O269" s="856"/>
      <c r="P269" s="856"/>
      <c r="Q269" s="856"/>
      <c r="R269" s="856"/>
      <c r="S269" s="856"/>
      <c r="T269" s="856"/>
      <c r="U269" s="856"/>
      <c r="V269" s="856"/>
      <c r="W269" s="856"/>
      <c r="X269" s="856"/>
      <c r="Y269" s="856"/>
      <c r="Z269" s="856"/>
      <c r="AA269" s="856"/>
      <c r="AB269" s="856"/>
      <c r="AC269" s="856"/>
      <c r="AD269" s="856"/>
      <c r="AE269" s="856"/>
      <c r="AF269" s="856"/>
      <c r="AG269" s="856"/>
    </row>
    <row r="270" spans="1:33" x14ac:dyDescent="0.2">
      <c r="A270" s="855"/>
      <c r="B270" s="855"/>
      <c r="C270" s="855"/>
      <c r="D270" s="855"/>
      <c r="E270" s="855"/>
      <c r="F270" s="855"/>
      <c r="G270" s="855"/>
      <c r="H270" s="855"/>
      <c r="I270" s="855"/>
      <c r="J270" s="855"/>
      <c r="K270" s="855"/>
      <c r="L270" s="855"/>
      <c r="N270" s="856"/>
      <c r="O270" s="856"/>
      <c r="P270" s="856"/>
      <c r="Q270" s="856"/>
      <c r="R270" s="856"/>
      <c r="S270" s="856"/>
      <c r="T270" s="856"/>
      <c r="U270" s="856"/>
      <c r="V270" s="856"/>
      <c r="W270" s="856"/>
      <c r="X270" s="856"/>
      <c r="Y270" s="856"/>
      <c r="Z270" s="856"/>
      <c r="AA270" s="856"/>
      <c r="AB270" s="856"/>
      <c r="AC270" s="856"/>
      <c r="AD270" s="856"/>
      <c r="AE270" s="856"/>
      <c r="AF270" s="856"/>
      <c r="AG270" s="856"/>
    </row>
    <row r="271" spans="1:33" x14ac:dyDescent="0.2">
      <c r="A271" s="855"/>
      <c r="B271" s="855"/>
      <c r="C271" s="855"/>
      <c r="D271" s="855"/>
      <c r="E271" s="855"/>
      <c r="F271" s="855"/>
      <c r="G271" s="855"/>
      <c r="H271" s="855"/>
      <c r="I271" s="855"/>
      <c r="J271" s="855"/>
      <c r="K271" s="855"/>
      <c r="L271" s="855"/>
      <c r="N271" s="856"/>
      <c r="O271" s="856"/>
      <c r="P271" s="856"/>
      <c r="Q271" s="856"/>
      <c r="R271" s="856"/>
      <c r="S271" s="856"/>
      <c r="T271" s="856"/>
      <c r="U271" s="856"/>
      <c r="V271" s="856"/>
      <c r="W271" s="856"/>
      <c r="X271" s="856"/>
      <c r="Y271" s="856"/>
      <c r="Z271" s="856"/>
      <c r="AA271" s="856"/>
      <c r="AB271" s="856"/>
      <c r="AC271" s="856"/>
      <c r="AD271" s="856"/>
      <c r="AE271" s="856"/>
      <c r="AF271" s="856"/>
      <c r="AG271" s="856"/>
    </row>
    <row r="272" spans="1:33" x14ac:dyDescent="0.2">
      <c r="A272" s="855"/>
      <c r="B272" s="855"/>
      <c r="C272" s="855"/>
      <c r="D272" s="855"/>
      <c r="E272" s="855"/>
      <c r="F272" s="855"/>
      <c r="G272" s="855"/>
      <c r="H272" s="855"/>
      <c r="I272" s="855"/>
      <c r="J272" s="855"/>
      <c r="K272" s="855"/>
      <c r="L272" s="855"/>
      <c r="N272" s="856"/>
      <c r="O272" s="856"/>
      <c r="P272" s="856"/>
      <c r="Q272" s="856"/>
      <c r="R272" s="856"/>
      <c r="S272" s="856"/>
      <c r="T272" s="856"/>
      <c r="U272" s="856"/>
      <c r="V272" s="856"/>
      <c r="W272" s="856"/>
      <c r="X272" s="856"/>
      <c r="Y272" s="856"/>
      <c r="Z272" s="856"/>
      <c r="AA272" s="856"/>
      <c r="AB272" s="856"/>
      <c r="AC272" s="856"/>
      <c r="AD272" s="856"/>
      <c r="AE272" s="856"/>
      <c r="AF272" s="856"/>
      <c r="AG272" s="856"/>
    </row>
    <row r="273" spans="1:33" x14ac:dyDescent="0.2">
      <c r="A273" s="855"/>
      <c r="B273" s="855"/>
      <c r="C273" s="855"/>
      <c r="D273" s="855"/>
      <c r="E273" s="855"/>
      <c r="F273" s="855"/>
      <c r="G273" s="855"/>
      <c r="H273" s="855"/>
      <c r="I273" s="855"/>
      <c r="J273" s="855"/>
      <c r="K273" s="855"/>
      <c r="L273" s="855"/>
      <c r="N273" s="856"/>
      <c r="O273" s="856"/>
      <c r="P273" s="856"/>
      <c r="Q273" s="856"/>
      <c r="R273" s="856"/>
      <c r="S273" s="856"/>
      <c r="T273" s="856"/>
      <c r="U273" s="856"/>
      <c r="V273" s="856"/>
      <c r="W273" s="856"/>
      <c r="X273" s="856"/>
      <c r="Y273" s="856"/>
      <c r="Z273" s="856"/>
      <c r="AA273" s="856"/>
      <c r="AB273" s="856"/>
      <c r="AC273" s="856"/>
      <c r="AD273" s="856"/>
      <c r="AE273" s="856"/>
      <c r="AF273" s="856"/>
      <c r="AG273" s="856"/>
    </row>
    <row r="274" spans="1:33" x14ac:dyDescent="0.2">
      <c r="A274" s="855"/>
      <c r="B274" s="855"/>
      <c r="C274" s="855"/>
      <c r="D274" s="855"/>
      <c r="E274" s="855"/>
      <c r="F274" s="855"/>
      <c r="G274" s="855"/>
      <c r="H274" s="855"/>
      <c r="I274" s="855"/>
      <c r="J274" s="855"/>
      <c r="K274" s="855"/>
      <c r="L274" s="855"/>
      <c r="N274" s="856"/>
      <c r="O274" s="856"/>
      <c r="P274" s="856"/>
      <c r="Q274" s="856"/>
      <c r="R274" s="856"/>
      <c r="S274" s="856"/>
      <c r="T274" s="856"/>
      <c r="U274" s="856"/>
      <c r="V274" s="856"/>
      <c r="W274" s="856"/>
      <c r="X274" s="856"/>
      <c r="Y274" s="856"/>
      <c r="Z274" s="856"/>
      <c r="AA274" s="856"/>
      <c r="AB274" s="856"/>
      <c r="AC274" s="856"/>
      <c r="AD274" s="856"/>
      <c r="AE274" s="856"/>
      <c r="AF274" s="856"/>
      <c r="AG274" s="856"/>
    </row>
    <row r="275" spans="1:33" x14ac:dyDescent="0.2">
      <c r="A275" s="855"/>
      <c r="B275" s="855"/>
      <c r="C275" s="855"/>
      <c r="D275" s="855"/>
      <c r="E275" s="855"/>
      <c r="F275" s="855"/>
      <c r="G275" s="855"/>
      <c r="H275" s="855"/>
      <c r="I275" s="855"/>
      <c r="J275" s="855"/>
      <c r="K275" s="855"/>
      <c r="L275" s="855"/>
      <c r="N275" s="856"/>
      <c r="O275" s="856"/>
      <c r="P275" s="856"/>
      <c r="Q275" s="856"/>
      <c r="R275" s="856"/>
      <c r="S275" s="856"/>
      <c r="T275" s="856"/>
      <c r="U275" s="856"/>
      <c r="V275" s="856"/>
      <c r="W275" s="856"/>
      <c r="X275" s="856"/>
      <c r="Y275" s="856"/>
      <c r="Z275" s="856"/>
      <c r="AA275" s="856"/>
      <c r="AB275" s="856"/>
      <c r="AC275" s="856"/>
      <c r="AD275" s="856"/>
      <c r="AE275" s="856"/>
      <c r="AF275" s="856"/>
      <c r="AG275" s="856"/>
    </row>
    <row r="276" spans="1:33" x14ac:dyDescent="0.2">
      <c r="A276" s="855"/>
      <c r="B276" s="855"/>
      <c r="C276" s="855"/>
      <c r="D276" s="855"/>
      <c r="E276" s="855"/>
      <c r="F276" s="855"/>
      <c r="G276" s="855"/>
      <c r="H276" s="855"/>
      <c r="I276" s="855"/>
      <c r="J276" s="855"/>
      <c r="K276" s="855"/>
      <c r="L276" s="855"/>
      <c r="N276" s="856"/>
      <c r="O276" s="856"/>
      <c r="P276" s="856"/>
      <c r="Q276" s="856"/>
      <c r="R276" s="856"/>
      <c r="S276" s="856"/>
      <c r="T276" s="856"/>
      <c r="U276" s="856"/>
      <c r="V276" s="856"/>
      <c r="W276" s="856"/>
      <c r="X276" s="856"/>
      <c r="Y276" s="856"/>
      <c r="Z276" s="856"/>
      <c r="AA276" s="856"/>
      <c r="AB276" s="856"/>
      <c r="AC276" s="856"/>
      <c r="AD276" s="856"/>
      <c r="AE276" s="856"/>
      <c r="AF276" s="856"/>
      <c r="AG276" s="856"/>
    </row>
    <row r="277" spans="1:33" x14ac:dyDescent="0.2">
      <c r="A277" s="855"/>
      <c r="B277" s="855"/>
      <c r="C277" s="855"/>
      <c r="D277" s="855"/>
      <c r="E277" s="855"/>
      <c r="F277" s="855"/>
      <c r="G277" s="855"/>
      <c r="H277" s="855"/>
      <c r="I277" s="855"/>
      <c r="J277" s="855"/>
      <c r="K277" s="855"/>
      <c r="L277" s="855"/>
      <c r="N277" s="856"/>
      <c r="O277" s="856"/>
      <c r="P277" s="856"/>
      <c r="Q277" s="856"/>
      <c r="R277" s="856"/>
      <c r="S277" s="856"/>
      <c r="T277" s="856"/>
      <c r="U277" s="856"/>
      <c r="V277" s="856"/>
      <c r="W277" s="856"/>
      <c r="X277" s="856"/>
      <c r="Y277" s="856"/>
      <c r="Z277" s="856"/>
      <c r="AA277" s="856"/>
      <c r="AB277" s="856"/>
      <c r="AC277" s="856"/>
      <c r="AD277" s="856"/>
      <c r="AE277" s="856"/>
      <c r="AF277" s="856"/>
      <c r="AG277" s="856"/>
    </row>
    <row r="278" spans="1:33" x14ac:dyDescent="0.2">
      <c r="A278" s="855"/>
      <c r="B278" s="855"/>
      <c r="C278" s="855"/>
      <c r="D278" s="855"/>
      <c r="E278" s="855"/>
      <c r="F278" s="855"/>
      <c r="G278" s="855"/>
      <c r="H278" s="855"/>
      <c r="I278" s="855"/>
      <c r="J278" s="855"/>
      <c r="K278" s="855"/>
      <c r="L278" s="855"/>
      <c r="N278" s="856"/>
      <c r="O278" s="856"/>
      <c r="P278" s="856"/>
      <c r="Q278" s="856"/>
      <c r="R278" s="856"/>
      <c r="S278" s="856"/>
      <c r="T278" s="856"/>
      <c r="U278" s="856"/>
      <c r="V278" s="856"/>
      <c r="W278" s="856"/>
      <c r="X278" s="856"/>
      <c r="Y278" s="856"/>
      <c r="Z278" s="856"/>
      <c r="AA278" s="856"/>
      <c r="AB278" s="856"/>
      <c r="AC278" s="856"/>
      <c r="AD278" s="856"/>
      <c r="AE278" s="856"/>
      <c r="AF278" s="856"/>
      <c r="AG278" s="856"/>
    </row>
    <row r="279" spans="1:33" x14ac:dyDescent="0.2">
      <c r="A279" s="855"/>
      <c r="B279" s="855"/>
      <c r="C279" s="855"/>
      <c r="D279" s="855"/>
      <c r="E279" s="855"/>
      <c r="F279" s="855"/>
      <c r="G279" s="855"/>
      <c r="H279" s="855"/>
      <c r="I279" s="855"/>
      <c r="J279" s="855"/>
      <c r="K279" s="855"/>
      <c r="L279" s="855"/>
      <c r="N279" s="856"/>
      <c r="O279" s="856"/>
      <c r="P279" s="856"/>
      <c r="Q279" s="856"/>
      <c r="R279" s="856"/>
      <c r="S279" s="856"/>
      <c r="T279" s="856"/>
      <c r="U279" s="856"/>
      <c r="V279" s="856"/>
      <c r="W279" s="856"/>
      <c r="X279" s="856"/>
      <c r="Y279" s="856"/>
      <c r="Z279" s="856"/>
      <c r="AA279" s="856"/>
      <c r="AB279" s="856"/>
      <c r="AC279" s="856"/>
      <c r="AD279" s="856"/>
      <c r="AE279" s="856"/>
      <c r="AF279" s="856"/>
      <c r="AG279" s="856"/>
    </row>
    <row r="280" spans="1:33" x14ac:dyDescent="0.2">
      <c r="N280" s="856"/>
      <c r="O280" s="856"/>
      <c r="P280" s="856"/>
      <c r="Q280" s="856"/>
      <c r="R280" s="856"/>
      <c r="S280" s="856"/>
      <c r="T280" s="856"/>
      <c r="U280" s="856"/>
      <c r="V280" s="856"/>
      <c r="W280" s="856"/>
      <c r="X280" s="856"/>
      <c r="Y280" s="856"/>
      <c r="Z280" s="856"/>
      <c r="AA280" s="856"/>
      <c r="AB280" s="856"/>
      <c r="AC280" s="856"/>
      <c r="AD280" s="856"/>
      <c r="AE280" s="856"/>
      <c r="AF280" s="856"/>
      <c r="AG280" s="856"/>
    </row>
    <row r="281" spans="1:33" x14ac:dyDescent="0.2">
      <c r="N281" s="856"/>
      <c r="O281" s="856"/>
      <c r="P281" s="856"/>
      <c r="Q281" s="856"/>
      <c r="R281" s="856"/>
      <c r="S281" s="856"/>
      <c r="T281" s="856"/>
      <c r="U281" s="856"/>
      <c r="V281" s="856"/>
      <c r="W281" s="856"/>
      <c r="X281" s="856"/>
      <c r="Y281" s="856"/>
      <c r="Z281" s="856"/>
      <c r="AA281" s="856"/>
      <c r="AB281" s="856"/>
      <c r="AC281" s="856"/>
      <c r="AD281" s="856"/>
      <c r="AE281" s="856"/>
      <c r="AF281" s="856"/>
      <c r="AG281" s="856"/>
    </row>
    <row r="282" spans="1:33" x14ac:dyDescent="0.2">
      <c r="N282" s="856"/>
      <c r="O282" s="856"/>
      <c r="P282" s="856"/>
      <c r="Q282" s="856"/>
      <c r="R282" s="856"/>
      <c r="S282" s="856"/>
      <c r="T282" s="856"/>
      <c r="U282" s="856"/>
      <c r="V282" s="856"/>
      <c r="W282" s="856"/>
      <c r="X282" s="856"/>
      <c r="Y282" s="856"/>
      <c r="Z282" s="856"/>
      <c r="AA282" s="856"/>
      <c r="AB282" s="856"/>
      <c r="AC282" s="856"/>
      <c r="AD282" s="856"/>
      <c r="AE282" s="856"/>
      <c r="AF282" s="856"/>
      <c r="AG282" s="856"/>
    </row>
    <row r="283" spans="1:33" x14ac:dyDescent="0.2">
      <c r="N283" s="856"/>
      <c r="O283" s="856"/>
      <c r="P283" s="856"/>
      <c r="Q283" s="856"/>
      <c r="R283" s="856"/>
      <c r="S283" s="856"/>
      <c r="T283" s="856"/>
      <c r="U283" s="856"/>
      <c r="V283" s="856"/>
      <c r="W283" s="856"/>
      <c r="X283" s="856"/>
      <c r="Y283" s="856"/>
      <c r="Z283" s="856"/>
      <c r="AA283" s="856"/>
      <c r="AB283" s="856"/>
      <c r="AC283" s="856"/>
      <c r="AD283" s="856"/>
      <c r="AE283" s="856"/>
      <c r="AF283" s="856"/>
      <c r="AG283" s="856"/>
    </row>
    <row r="284" spans="1:33" x14ac:dyDescent="0.2">
      <c r="N284" s="856"/>
      <c r="O284" s="856"/>
      <c r="P284" s="856"/>
      <c r="Q284" s="856"/>
      <c r="R284" s="856"/>
      <c r="S284" s="856"/>
      <c r="T284" s="856"/>
      <c r="U284" s="856"/>
      <c r="V284" s="856"/>
      <c r="W284" s="856"/>
      <c r="X284" s="856"/>
      <c r="Y284" s="856"/>
      <c r="Z284" s="856"/>
      <c r="AA284" s="856"/>
      <c r="AB284" s="856"/>
      <c r="AC284" s="856"/>
      <c r="AD284" s="856"/>
      <c r="AE284" s="856"/>
      <c r="AF284" s="856"/>
      <c r="AG284" s="856"/>
    </row>
    <row r="285" spans="1:33" x14ac:dyDescent="0.2">
      <c r="N285" s="856"/>
      <c r="O285" s="856"/>
      <c r="P285" s="856"/>
      <c r="Q285" s="856"/>
      <c r="R285" s="856"/>
      <c r="S285" s="856"/>
      <c r="T285" s="856"/>
      <c r="U285" s="856"/>
      <c r="V285" s="856"/>
      <c r="W285" s="856"/>
      <c r="X285" s="856"/>
      <c r="Y285" s="856"/>
      <c r="Z285" s="856"/>
      <c r="AA285" s="856"/>
      <c r="AB285" s="856"/>
      <c r="AC285" s="856"/>
      <c r="AD285" s="856"/>
      <c r="AE285" s="856"/>
      <c r="AF285" s="856"/>
      <c r="AG285" s="856"/>
    </row>
    <row r="286" spans="1:33" x14ac:dyDescent="0.2">
      <c r="N286" s="856"/>
      <c r="O286" s="856"/>
      <c r="P286" s="856"/>
      <c r="Q286" s="856"/>
      <c r="R286" s="856"/>
      <c r="S286" s="856"/>
      <c r="T286" s="856"/>
      <c r="U286" s="856"/>
      <c r="V286" s="856"/>
      <c r="W286" s="856"/>
      <c r="X286" s="856"/>
      <c r="Y286" s="856"/>
      <c r="Z286" s="856"/>
      <c r="AA286" s="856"/>
      <c r="AB286" s="856"/>
      <c r="AC286" s="856"/>
      <c r="AD286" s="856"/>
      <c r="AE286" s="856"/>
      <c r="AF286" s="856"/>
      <c r="AG286" s="856"/>
    </row>
    <row r="287" spans="1:33" x14ac:dyDescent="0.2">
      <c r="N287" s="856"/>
      <c r="O287" s="856"/>
      <c r="P287" s="856"/>
      <c r="Q287" s="856"/>
      <c r="R287" s="856"/>
      <c r="S287" s="856"/>
      <c r="T287" s="856"/>
      <c r="U287" s="856"/>
      <c r="V287" s="856"/>
      <c r="W287" s="856"/>
      <c r="X287" s="856"/>
      <c r="Y287" s="856"/>
      <c r="Z287" s="856"/>
      <c r="AA287" s="856"/>
      <c r="AB287" s="856"/>
      <c r="AC287" s="856"/>
      <c r="AD287" s="856"/>
      <c r="AE287" s="856"/>
      <c r="AF287" s="856"/>
      <c r="AG287" s="856"/>
    </row>
    <row r="288" spans="1:33" x14ac:dyDescent="0.2">
      <c r="N288" s="856"/>
      <c r="O288" s="856"/>
      <c r="P288" s="856"/>
      <c r="Q288" s="856"/>
      <c r="R288" s="856"/>
      <c r="S288" s="856"/>
      <c r="T288" s="856"/>
      <c r="U288" s="856"/>
      <c r="V288" s="856"/>
      <c r="W288" s="856"/>
      <c r="X288" s="856"/>
      <c r="Y288" s="856"/>
      <c r="Z288" s="856"/>
      <c r="AA288" s="856"/>
      <c r="AB288" s="856"/>
      <c r="AC288" s="856"/>
      <c r="AD288" s="856"/>
      <c r="AE288" s="856"/>
      <c r="AF288" s="856"/>
      <c r="AG288" s="856"/>
    </row>
    <row r="289" spans="14:33" x14ac:dyDescent="0.2">
      <c r="N289" s="856"/>
      <c r="O289" s="856"/>
      <c r="P289" s="856"/>
      <c r="Q289" s="856"/>
      <c r="R289" s="856"/>
      <c r="S289" s="856"/>
      <c r="T289" s="856"/>
      <c r="U289" s="856"/>
      <c r="V289" s="856"/>
      <c r="W289" s="856"/>
      <c r="X289" s="856"/>
      <c r="Y289" s="856"/>
      <c r="Z289" s="856"/>
      <c r="AA289" s="856"/>
      <c r="AB289" s="856"/>
      <c r="AC289" s="856"/>
      <c r="AD289" s="856"/>
      <c r="AE289" s="856"/>
      <c r="AF289" s="856"/>
      <c r="AG289" s="856"/>
    </row>
    <row r="290" spans="14:33" x14ac:dyDescent="0.2">
      <c r="N290" s="856"/>
      <c r="O290" s="856"/>
      <c r="P290" s="856"/>
      <c r="Q290" s="856"/>
      <c r="R290" s="856"/>
      <c r="S290" s="856"/>
      <c r="T290" s="856"/>
      <c r="U290" s="856"/>
      <c r="V290" s="856"/>
      <c r="W290" s="856"/>
      <c r="X290" s="856"/>
      <c r="Y290" s="856"/>
      <c r="Z290" s="856"/>
      <c r="AA290" s="856"/>
      <c r="AB290" s="856"/>
      <c r="AC290" s="856"/>
      <c r="AD290" s="856"/>
      <c r="AE290" s="856"/>
      <c r="AF290" s="856"/>
      <c r="AG290" s="856"/>
    </row>
    <row r="291" spans="14:33" x14ac:dyDescent="0.2">
      <c r="N291" s="856"/>
      <c r="O291" s="856"/>
      <c r="P291" s="856"/>
      <c r="Q291" s="856"/>
      <c r="R291" s="856"/>
      <c r="S291" s="856"/>
      <c r="T291" s="856"/>
      <c r="U291" s="856"/>
      <c r="V291" s="856"/>
      <c r="W291" s="856"/>
      <c r="X291" s="856"/>
      <c r="Y291" s="856"/>
      <c r="Z291" s="856"/>
      <c r="AA291" s="856"/>
      <c r="AB291" s="856"/>
      <c r="AC291" s="856"/>
      <c r="AD291" s="856"/>
      <c r="AE291" s="856"/>
      <c r="AF291" s="856"/>
      <c r="AG291" s="856"/>
    </row>
    <row r="292" spans="14:33" x14ac:dyDescent="0.2">
      <c r="N292" s="856"/>
      <c r="O292" s="856"/>
      <c r="P292" s="856"/>
      <c r="Q292" s="856"/>
      <c r="R292" s="856"/>
      <c r="S292" s="856"/>
      <c r="T292" s="856"/>
      <c r="U292" s="856"/>
      <c r="V292" s="856"/>
      <c r="W292" s="856"/>
      <c r="X292" s="856"/>
      <c r="Y292" s="856"/>
      <c r="Z292" s="856"/>
      <c r="AA292" s="856"/>
      <c r="AB292" s="856"/>
      <c r="AC292" s="856"/>
      <c r="AD292" s="856"/>
      <c r="AE292" s="856"/>
      <c r="AF292" s="856"/>
      <c r="AG292" s="856"/>
    </row>
    <row r="293" spans="14:33" x14ac:dyDescent="0.2">
      <c r="N293" s="856"/>
      <c r="O293" s="856"/>
      <c r="P293" s="856"/>
      <c r="Q293" s="856"/>
      <c r="R293" s="856"/>
      <c r="S293" s="856"/>
      <c r="T293" s="856"/>
      <c r="U293" s="856"/>
      <c r="V293" s="856"/>
      <c r="W293" s="856"/>
      <c r="X293" s="856"/>
      <c r="Y293" s="856"/>
      <c r="Z293" s="856"/>
      <c r="AA293" s="856"/>
      <c r="AB293" s="856"/>
      <c r="AC293" s="856"/>
      <c r="AD293" s="856"/>
      <c r="AE293" s="856"/>
      <c r="AF293" s="856"/>
      <c r="AG293" s="856"/>
    </row>
    <row r="294" spans="14:33" x14ac:dyDescent="0.2">
      <c r="N294" s="856"/>
      <c r="O294" s="856"/>
      <c r="P294" s="856"/>
      <c r="Q294" s="856"/>
      <c r="R294" s="856"/>
      <c r="S294" s="856"/>
      <c r="T294" s="856"/>
      <c r="U294" s="856"/>
      <c r="V294" s="856"/>
      <c r="W294" s="856"/>
      <c r="X294" s="856"/>
      <c r="Y294" s="856"/>
      <c r="Z294" s="856"/>
      <c r="AA294" s="856"/>
      <c r="AB294" s="856"/>
      <c r="AC294" s="856"/>
      <c r="AD294" s="856"/>
      <c r="AE294" s="856"/>
      <c r="AF294" s="856"/>
      <c r="AG294" s="856"/>
    </row>
    <row r="295" spans="14:33" x14ac:dyDescent="0.2">
      <c r="N295" s="856"/>
      <c r="O295" s="856"/>
      <c r="P295" s="856"/>
      <c r="Q295" s="856"/>
      <c r="R295" s="856"/>
      <c r="S295" s="856"/>
      <c r="T295" s="856"/>
      <c r="U295" s="856"/>
      <c r="V295" s="856"/>
      <c r="W295" s="856"/>
      <c r="X295" s="856"/>
      <c r="Y295" s="856"/>
      <c r="Z295" s="856"/>
      <c r="AA295" s="856"/>
      <c r="AB295" s="856"/>
      <c r="AC295" s="856"/>
      <c r="AD295" s="856"/>
      <c r="AE295" s="856"/>
      <c r="AF295" s="856"/>
      <c r="AG295" s="856"/>
    </row>
    <row r="296" spans="14:33" x14ac:dyDescent="0.2">
      <c r="N296" s="856"/>
      <c r="O296" s="856"/>
      <c r="P296" s="856"/>
      <c r="Q296" s="856"/>
      <c r="R296" s="856"/>
      <c r="S296" s="856"/>
      <c r="T296" s="856"/>
      <c r="U296" s="856"/>
      <c r="V296" s="856"/>
      <c r="W296" s="856"/>
      <c r="X296" s="856"/>
      <c r="Y296" s="856"/>
      <c r="Z296" s="856"/>
      <c r="AA296" s="856"/>
      <c r="AB296" s="856"/>
      <c r="AC296" s="856"/>
      <c r="AD296" s="856"/>
      <c r="AE296" s="856"/>
      <c r="AF296" s="856"/>
      <c r="AG296" s="856"/>
    </row>
    <row r="297" spans="14:33" x14ac:dyDescent="0.2">
      <c r="N297" s="856"/>
      <c r="O297" s="856"/>
      <c r="P297" s="856"/>
      <c r="Q297" s="856"/>
      <c r="R297" s="856"/>
      <c r="S297" s="856"/>
      <c r="T297" s="856"/>
      <c r="U297" s="856"/>
      <c r="V297" s="856"/>
      <c r="W297" s="856"/>
      <c r="X297" s="856"/>
      <c r="Y297" s="856"/>
      <c r="Z297" s="856"/>
      <c r="AA297" s="856"/>
      <c r="AB297" s="856"/>
      <c r="AC297" s="856"/>
      <c r="AD297" s="856"/>
      <c r="AE297" s="856"/>
      <c r="AF297" s="856"/>
      <c r="AG297" s="856"/>
    </row>
    <row r="298" spans="14:33" x14ac:dyDescent="0.2">
      <c r="N298" s="856"/>
      <c r="O298" s="856"/>
      <c r="P298" s="856"/>
      <c r="Q298" s="856"/>
      <c r="R298" s="856"/>
      <c r="S298" s="856"/>
      <c r="T298" s="856"/>
      <c r="U298" s="856"/>
      <c r="V298" s="856"/>
      <c r="W298" s="856"/>
      <c r="X298" s="856"/>
      <c r="Y298" s="856"/>
      <c r="Z298" s="856"/>
      <c r="AA298" s="856"/>
      <c r="AB298" s="856"/>
      <c r="AC298" s="856"/>
      <c r="AD298" s="856"/>
      <c r="AE298" s="856"/>
      <c r="AF298" s="856"/>
      <c r="AG298" s="856"/>
    </row>
    <row r="299" spans="14:33" x14ac:dyDescent="0.2">
      <c r="N299" s="856"/>
      <c r="O299" s="856"/>
      <c r="P299" s="856"/>
      <c r="Q299" s="856"/>
      <c r="R299" s="856"/>
      <c r="S299" s="856"/>
      <c r="T299" s="856"/>
      <c r="U299" s="856"/>
      <c r="V299" s="856"/>
      <c r="W299" s="856"/>
      <c r="X299" s="856"/>
      <c r="Y299" s="856"/>
      <c r="Z299" s="856"/>
      <c r="AA299" s="856"/>
      <c r="AB299" s="856"/>
      <c r="AC299" s="856"/>
      <c r="AD299" s="856"/>
      <c r="AE299" s="856"/>
      <c r="AF299" s="856"/>
      <c r="AG299" s="856"/>
    </row>
    <row r="300" spans="14:33" x14ac:dyDescent="0.2">
      <c r="N300" s="856"/>
      <c r="O300" s="856"/>
      <c r="P300" s="856"/>
      <c r="Q300" s="856"/>
      <c r="R300" s="856"/>
      <c r="S300" s="856"/>
      <c r="T300" s="856"/>
      <c r="U300" s="856"/>
      <c r="V300" s="856"/>
      <c r="W300" s="856"/>
      <c r="X300" s="856"/>
      <c r="Y300" s="856"/>
      <c r="Z300" s="856"/>
      <c r="AA300" s="856"/>
      <c r="AB300" s="856"/>
      <c r="AC300" s="856"/>
      <c r="AD300" s="856"/>
      <c r="AE300" s="856"/>
      <c r="AF300" s="856"/>
      <c r="AG300" s="856"/>
    </row>
    <row r="301" spans="14:33" x14ac:dyDescent="0.2">
      <c r="N301" s="856"/>
      <c r="O301" s="856"/>
      <c r="P301" s="856"/>
      <c r="Q301" s="856"/>
      <c r="R301" s="856"/>
      <c r="S301" s="856"/>
      <c r="T301" s="856"/>
      <c r="U301" s="856"/>
      <c r="V301" s="856"/>
      <c r="W301" s="856"/>
      <c r="X301" s="856"/>
      <c r="Y301" s="856"/>
      <c r="Z301" s="856"/>
      <c r="AA301" s="856"/>
      <c r="AB301" s="856"/>
      <c r="AC301" s="856"/>
      <c r="AD301" s="856"/>
      <c r="AE301" s="856"/>
      <c r="AF301" s="856"/>
      <c r="AG301" s="856"/>
    </row>
    <row r="302" spans="14:33" x14ac:dyDescent="0.2">
      <c r="N302" s="856"/>
      <c r="O302" s="856"/>
      <c r="P302" s="856"/>
      <c r="Q302" s="856"/>
      <c r="R302" s="856"/>
      <c r="S302" s="856"/>
      <c r="T302" s="856"/>
      <c r="U302" s="856"/>
      <c r="V302" s="856"/>
      <c r="W302" s="856"/>
      <c r="X302" s="856"/>
      <c r="Y302" s="856"/>
      <c r="Z302" s="856"/>
      <c r="AA302" s="856"/>
      <c r="AB302" s="856"/>
      <c r="AC302" s="856"/>
      <c r="AD302" s="856"/>
      <c r="AE302" s="856"/>
      <c r="AF302" s="856"/>
      <c r="AG302" s="856"/>
    </row>
    <row r="303" spans="14:33" x14ac:dyDescent="0.2">
      <c r="N303" s="856"/>
      <c r="O303" s="856"/>
      <c r="P303" s="856"/>
      <c r="Q303" s="856"/>
      <c r="R303" s="856"/>
      <c r="S303" s="856"/>
      <c r="T303" s="856"/>
      <c r="U303" s="856"/>
      <c r="V303" s="856"/>
      <c r="W303" s="856"/>
      <c r="X303" s="856"/>
      <c r="Y303" s="856"/>
      <c r="Z303" s="856"/>
      <c r="AA303" s="856"/>
      <c r="AB303" s="856"/>
      <c r="AC303" s="856"/>
      <c r="AD303" s="856"/>
      <c r="AE303" s="856"/>
      <c r="AF303" s="856"/>
      <c r="AG303" s="856"/>
    </row>
    <row r="304" spans="14:33" x14ac:dyDescent="0.2">
      <c r="N304" s="856"/>
      <c r="O304" s="856"/>
      <c r="P304" s="856"/>
      <c r="Q304" s="856"/>
      <c r="R304" s="856"/>
      <c r="S304" s="856"/>
      <c r="T304" s="856"/>
      <c r="U304" s="856"/>
      <c r="V304" s="856"/>
      <c r="W304" s="856"/>
      <c r="X304" s="856"/>
      <c r="Y304" s="856"/>
      <c r="Z304" s="856"/>
      <c r="AA304" s="856"/>
      <c r="AB304" s="856"/>
      <c r="AC304" s="856"/>
      <c r="AD304" s="856"/>
      <c r="AE304" s="856"/>
      <c r="AF304" s="856"/>
      <c r="AG304" s="856"/>
    </row>
    <row r="305" spans="14:33" x14ac:dyDescent="0.2">
      <c r="N305" s="856"/>
      <c r="O305" s="856"/>
      <c r="P305" s="856"/>
      <c r="Q305" s="856"/>
      <c r="R305" s="856"/>
      <c r="S305" s="856"/>
      <c r="T305" s="856"/>
      <c r="U305" s="856"/>
      <c r="V305" s="856"/>
      <c r="W305" s="856"/>
      <c r="X305" s="856"/>
      <c r="Y305" s="856"/>
      <c r="Z305" s="856"/>
      <c r="AA305" s="856"/>
      <c r="AB305" s="856"/>
      <c r="AC305" s="856"/>
      <c r="AD305" s="856"/>
      <c r="AE305" s="856"/>
      <c r="AF305" s="856"/>
      <c r="AG305" s="856"/>
    </row>
    <row r="306" spans="14:33" x14ac:dyDescent="0.2">
      <c r="N306" s="856"/>
      <c r="O306" s="856"/>
      <c r="P306" s="856"/>
      <c r="Q306" s="856"/>
      <c r="R306" s="856"/>
      <c r="S306" s="856"/>
      <c r="T306" s="856"/>
      <c r="U306" s="856"/>
      <c r="V306" s="856"/>
      <c r="W306" s="856"/>
      <c r="X306" s="856"/>
      <c r="Y306" s="856"/>
      <c r="Z306" s="856"/>
      <c r="AA306" s="856"/>
      <c r="AB306" s="856"/>
      <c r="AC306" s="856"/>
      <c r="AD306" s="856"/>
      <c r="AE306" s="856"/>
      <c r="AF306" s="856"/>
      <c r="AG306" s="856"/>
    </row>
    <row r="307" spans="14:33" x14ac:dyDescent="0.2">
      <c r="N307" s="856"/>
      <c r="O307" s="856"/>
      <c r="P307" s="856"/>
      <c r="Q307" s="856"/>
      <c r="R307" s="856"/>
      <c r="S307" s="856"/>
      <c r="T307" s="856"/>
      <c r="U307" s="856"/>
      <c r="V307" s="856"/>
      <c r="W307" s="856"/>
      <c r="X307" s="856"/>
      <c r="Y307" s="856"/>
      <c r="Z307" s="856"/>
      <c r="AA307" s="856"/>
      <c r="AB307" s="856"/>
      <c r="AC307" s="856"/>
      <c r="AD307" s="856"/>
      <c r="AE307" s="856"/>
      <c r="AF307" s="856"/>
      <c r="AG307" s="856"/>
    </row>
    <row r="308" spans="14:33" x14ac:dyDescent="0.2">
      <c r="N308" s="856"/>
      <c r="O308" s="856"/>
      <c r="P308" s="856"/>
      <c r="Q308" s="856"/>
      <c r="R308" s="856"/>
      <c r="S308" s="856"/>
      <c r="T308" s="856"/>
      <c r="U308" s="856"/>
      <c r="V308" s="856"/>
      <c r="W308" s="856"/>
      <c r="X308" s="856"/>
      <c r="Y308" s="856"/>
      <c r="Z308" s="856"/>
      <c r="AA308" s="856"/>
      <c r="AB308" s="856"/>
      <c r="AC308" s="856"/>
      <c r="AD308" s="856"/>
      <c r="AE308" s="856"/>
      <c r="AF308" s="856"/>
      <c r="AG308" s="856"/>
    </row>
    <row r="309" spans="14:33" x14ac:dyDescent="0.2">
      <c r="N309" s="856"/>
      <c r="O309" s="856"/>
      <c r="P309" s="856"/>
      <c r="Q309" s="856"/>
      <c r="R309" s="856"/>
      <c r="S309" s="856"/>
      <c r="T309" s="856"/>
      <c r="U309" s="856"/>
      <c r="V309" s="856"/>
      <c r="W309" s="856"/>
      <c r="X309" s="856"/>
      <c r="Y309" s="856"/>
      <c r="Z309" s="856"/>
      <c r="AA309" s="856"/>
      <c r="AB309" s="856"/>
      <c r="AC309" s="856"/>
      <c r="AD309" s="856"/>
      <c r="AE309" s="856"/>
      <c r="AF309" s="856"/>
      <c r="AG309" s="856"/>
    </row>
    <row r="310" spans="14:33" x14ac:dyDescent="0.2">
      <c r="N310" s="856"/>
      <c r="O310" s="856"/>
      <c r="P310" s="856"/>
      <c r="Q310" s="856"/>
      <c r="R310" s="856"/>
      <c r="S310" s="856"/>
      <c r="T310" s="856"/>
      <c r="U310" s="856"/>
      <c r="V310" s="856"/>
      <c r="W310" s="856"/>
      <c r="X310" s="856"/>
      <c r="Y310" s="856"/>
      <c r="Z310" s="856"/>
      <c r="AA310" s="856"/>
      <c r="AB310" s="856"/>
      <c r="AC310" s="856"/>
      <c r="AD310" s="856"/>
      <c r="AE310" s="856"/>
      <c r="AF310" s="856"/>
      <c r="AG310" s="856"/>
    </row>
    <row r="311" spans="14:33" x14ac:dyDescent="0.2">
      <c r="N311" s="856"/>
      <c r="O311" s="856"/>
      <c r="P311" s="856"/>
      <c r="Q311" s="856"/>
      <c r="R311" s="856"/>
      <c r="S311" s="856"/>
      <c r="T311" s="856"/>
      <c r="U311" s="856"/>
      <c r="V311" s="856"/>
      <c r="W311" s="856"/>
      <c r="X311" s="856"/>
      <c r="Y311" s="856"/>
      <c r="Z311" s="856"/>
      <c r="AA311" s="856"/>
      <c r="AB311" s="856"/>
      <c r="AC311" s="856"/>
      <c r="AD311" s="856"/>
      <c r="AE311" s="856"/>
      <c r="AF311" s="856"/>
      <c r="AG311" s="856"/>
    </row>
    <row r="312" spans="14:33" x14ac:dyDescent="0.2">
      <c r="N312" s="856"/>
      <c r="O312" s="856"/>
      <c r="P312" s="856"/>
      <c r="Q312" s="856"/>
      <c r="R312" s="856"/>
      <c r="S312" s="856"/>
      <c r="T312" s="856"/>
      <c r="U312" s="856"/>
      <c r="V312" s="856"/>
      <c r="W312" s="856"/>
      <c r="X312" s="856"/>
      <c r="Y312" s="856"/>
      <c r="Z312" s="856"/>
      <c r="AA312" s="856"/>
      <c r="AB312" s="856"/>
      <c r="AC312" s="856"/>
      <c r="AD312" s="856"/>
      <c r="AE312" s="856"/>
      <c r="AF312" s="856"/>
      <c r="AG312" s="856"/>
    </row>
    <row r="313" spans="14:33" x14ac:dyDescent="0.2">
      <c r="N313" s="856"/>
      <c r="O313" s="856"/>
      <c r="P313" s="856"/>
      <c r="Q313" s="856"/>
      <c r="R313" s="856"/>
      <c r="S313" s="856"/>
      <c r="T313" s="856"/>
      <c r="U313" s="856"/>
      <c r="V313" s="856"/>
      <c r="W313" s="856"/>
      <c r="X313" s="856"/>
      <c r="Y313" s="856"/>
      <c r="Z313" s="856"/>
      <c r="AA313" s="856"/>
      <c r="AB313" s="856"/>
      <c r="AC313" s="856"/>
      <c r="AD313" s="856"/>
      <c r="AE313" s="856"/>
      <c r="AF313" s="856"/>
      <c r="AG313" s="856"/>
    </row>
    <row r="314" spans="14:33" x14ac:dyDescent="0.2">
      <c r="N314" s="856"/>
      <c r="O314" s="856"/>
      <c r="P314" s="856"/>
      <c r="Q314" s="856"/>
      <c r="R314" s="856"/>
      <c r="S314" s="856"/>
      <c r="T314" s="856"/>
      <c r="U314" s="856"/>
      <c r="V314" s="856"/>
      <c r="W314" s="856"/>
      <c r="X314" s="856"/>
      <c r="Y314" s="856"/>
      <c r="Z314" s="856"/>
      <c r="AA314" s="856"/>
      <c r="AB314" s="856"/>
      <c r="AC314" s="856"/>
      <c r="AD314" s="856"/>
      <c r="AE314" s="856"/>
      <c r="AF314" s="856"/>
      <c r="AG314" s="856"/>
    </row>
    <row r="315" spans="14:33" x14ac:dyDescent="0.2">
      <c r="N315" s="856"/>
      <c r="O315" s="856"/>
      <c r="P315" s="856"/>
      <c r="Q315" s="856"/>
      <c r="R315" s="856"/>
      <c r="S315" s="856"/>
      <c r="T315" s="856"/>
      <c r="U315" s="856"/>
      <c r="V315" s="856"/>
      <c r="W315" s="856"/>
      <c r="X315" s="856"/>
      <c r="Y315" s="856"/>
      <c r="Z315" s="856"/>
      <c r="AA315" s="856"/>
      <c r="AB315" s="856"/>
      <c r="AC315" s="856"/>
      <c r="AD315" s="856"/>
      <c r="AE315" s="856"/>
      <c r="AF315" s="856"/>
      <c r="AG315" s="856"/>
    </row>
    <row r="316" spans="14:33" x14ac:dyDescent="0.2">
      <c r="N316" s="856"/>
      <c r="O316" s="856"/>
      <c r="P316" s="856"/>
      <c r="Q316" s="856"/>
      <c r="R316" s="856"/>
      <c r="S316" s="856"/>
      <c r="T316" s="856"/>
      <c r="U316" s="856"/>
      <c r="V316" s="856"/>
      <c r="W316" s="856"/>
      <c r="X316" s="856"/>
      <c r="Y316" s="856"/>
      <c r="Z316" s="856"/>
      <c r="AA316" s="856"/>
      <c r="AB316" s="856"/>
      <c r="AC316" s="856"/>
      <c r="AD316" s="856"/>
      <c r="AE316" s="856"/>
      <c r="AF316" s="856"/>
      <c r="AG316" s="856"/>
    </row>
    <row r="317" spans="14:33" x14ac:dyDescent="0.2">
      <c r="N317" s="856"/>
      <c r="O317" s="856"/>
      <c r="P317" s="856"/>
      <c r="Q317" s="856"/>
      <c r="R317" s="856"/>
      <c r="S317" s="856"/>
      <c r="T317" s="856"/>
      <c r="U317" s="856"/>
      <c r="V317" s="856"/>
      <c r="W317" s="856"/>
      <c r="X317" s="856"/>
      <c r="Y317" s="856"/>
      <c r="Z317" s="856"/>
      <c r="AA317" s="856"/>
      <c r="AB317" s="856"/>
      <c r="AC317" s="856"/>
      <c r="AD317" s="856"/>
      <c r="AE317" s="856"/>
      <c r="AF317" s="856"/>
      <c r="AG317" s="856"/>
    </row>
    <row r="318" spans="14:33" x14ac:dyDescent="0.2">
      <c r="N318" s="856"/>
      <c r="O318" s="856"/>
      <c r="P318" s="856"/>
      <c r="Q318" s="856"/>
      <c r="R318" s="856"/>
      <c r="S318" s="856"/>
      <c r="T318" s="856"/>
      <c r="U318" s="856"/>
      <c r="V318" s="856"/>
      <c r="W318" s="856"/>
      <c r="X318" s="856"/>
      <c r="Y318" s="856"/>
      <c r="Z318" s="856"/>
      <c r="AA318" s="856"/>
      <c r="AB318" s="856"/>
      <c r="AC318" s="856"/>
      <c r="AD318" s="856"/>
      <c r="AE318" s="856"/>
      <c r="AF318" s="856"/>
      <c r="AG318" s="856"/>
    </row>
    <row r="319" spans="14:33" x14ac:dyDescent="0.2">
      <c r="N319" s="856"/>
      <c r="O319" s="856"/>
      <c r="P319" s="856"/>
      <c r="Q319" s="856"/>
      <c r="R319" s="856"/>
      <c r="S319" s="856"/>
      <c r="T319" s="856"/>
      <c r="U319" s="856"/>
      <c r="V319" s="856"/>
      <c r="W319" s="856"/>
      <c r="X319" s="856"/>
      <c r="Y319" s="856"/>
      <c r="Z319" s="856"/>
      <c r="AA319" s="856"/>
      <c r="AB319" s="856"/>
      <c r="AC319" s="856"/>
      <c r="AD319" s="856"/>
      <c r="AE319" s="856"/>
      <c r="AF319" s="856"/>
      <c r="AG319" s="856"/>
    </row>
    <row r="320" spans="14:33" x14ac:dyDescent="0.2">
      <c r="N320" s="856"/>
      <c r="O320" s="856"/>
      <c r="P320" s="856"/>
      <c r="Q320" s="856"/>
      <c r="R320" s="856"/>
      <c r="S320" s="856"/>
      <c r="T320" s="856"/>
      <c r="U320" s="856"/>
      <c r="V320" s="856"/>
      <c r="W320" s="856"/>
      <c r="X320" s="856"/>
      <c r="Y320" s="856"/>
      <c r="Z320" s="856"/>
      <c r="AA320" s="856"/>
      <c r="AB320" s="856"/>
      <c r="AC320" s="856"/>
      <c r="AD320" s="856"/>
      <c r="AE320" s="856"/>
      <c r="AF320" s="856"/>
      <c r="AG320" s="856"/>
    </row>
    <row r="321" spans="14:33" x14ac:dyDescent="0.2">
      <c r="N321" s="856"/>
      <c r="O321" s="856"/>
      <c r="P321" s="856"/>
      <c r="Q321" s="856"/>
      <c r="R321" s="856"/>
      <c r="S321" s="856"/>
      <c r="T321" s="856"/>
      <c r="U321" s="856"/>
      <c r="V321" s="856"/>
      <c r="W321" s="856"/>
      <c r="X321" s="856"/>
      <c r="Y321" s="856"/>
      <c r="Z321" s="856"/>
      <c r="AA321" s="856"/>
      <c r="AB321" s="856"/>
      <c r="AC321" s="856"/>
      <c r="AD321" s="856"/>
      <c r="AE321" s="856"/>
      <c r="AF321" s="856"/>
      <c r="AG321" s="856"/>
    </row>
    <row r="322" spans="14:33" x14ac:dyDescent="0.2">
      <c r="N322" s="856"/>
      <c r="O322" s="856"/>
      <c r="P322" s="856"/>
      <c r="Q322" s="856"/>
      <c r="R322" s="856"/>
      <c r="S322" s="856"/>
      <c r="T322" s="856"/>
      <c r="U322" s="856"/>
      <c r="V322" s="856"/>
      <c r="W322" s="856"/>
      <c r="X322" s="856"/>
      <c r="Y322" s="856"/>
      <c r="Z322" s="856"/>
      <c r="AA322" s="856"/>
      <c r="AB322" s="856"/>
      <c r="AC322" s="856"/>
      <c r="AD322" s="856"/>
      <c r="AE322" s="856"/>
      <c r="AF322" s="856"/>
      <c r="AG322" s="856"/>
    </row>
    <row r="323" spans="14:33" x14ac:dyDescent="0.2">
      <c r="N323" s="856"/>
      <c r="O323" s="856"/>
      <c r="P323" s="856"/>
      <c r="Q323" s="856"/>
      <c r="R323" s="856"/>
      <c r="S323" s="856"/>
      <c r="T323" s="856"/>
      <c r="U323" s="856"/>
      <c r="V323" s="856"/>
      <c r="W323" s="856"/>
      <c r="X323" s="856"/>
      <c r="Y323" s="856"/>
      <c r="Z323" s="856"/>
      <c r="AA323" s="856"/>
      <c r="AB323" s="856"/>
      <c r="AC323" s="856"/>
      <c r="AD323" s="856"/>
      <c r="AE323" s="856"/>
      <c r="AF323" s="856"/>
      <c r="AG323" s="856"/>
    </row>
    <row r="324" spans="14:33" x14ac:dyDescent="0.2">
      <c r="N324" s="856"/>
      <c r="O324" s="856"/>
      <c r="P324" s="856"/>
      <c r="Q324" s="856"/>
      <c r="R324" s="856"/>
      <c r="S324" s="856"/>
      <c r="T324" s="856"/>
      <c r="U324" s="856"/>
      <c r="V324" s="856"/>
      <c r="W324" s="856"/>
      <c r="X324" s="856"/>
      <c r="Y324" s="856"/>
      <c r="Z324" s="856"/>
      <c r="AA324" s="856"/>
      <c r="AB324" s="856"/>
      <c r="AC324" s="856"/>
      <c r="AD324" s="856"/>
      <c r="AE324" s="856"/>
      <c r="AF324" s="856"/>
      <c r="AG324" s="856"/>
    </row>
    <row r="325" spans="14:33" x14ac:dyDescent="0.2">
      <c r="N325" s="856"/>
      <c r="O325" s="856"/>
      <c r="P325" s="856"/>
      <c r="Q325" s="856"/>
      <c r="R325" s="856"/>
      <c r="S325" s="856"/>
      <c r="T325" s="856"/>
      <c r="U325" s="856"/>
      <c r="V325" s="856"/>
      <c r="W325" s="856"/>
      <c r="X325" s="856"/>
      <c r="Y325" s="856"/>
      <c r="Z325" s="856"/>
      <c r="AA325" s="856"/>
      <c r="AB325" s="856"/>
      <c r="AC325" s="856"/>
      <c r="AD325" s="856"/>
      <c r="AE325" s="856"/>
      <c r="AF325" s="856"/>
      <c r="AG325" s="856"/>
    </row>
    <row r="326" spans="14:33" x14ac:dyDescent="0.2">
      <c r="N326" s="856"/>
      <c r="O326" s="856"/>
      <c r="P326" s="856"/>
      <c r="Q326" s="856"/>
      <c r="R326" s="856"/>
      <c r="S326" s="856"/>
      <c r="T326" s="856"/>
      <c r="U326" s="856"/>
      <c r="V326" s="856"/>
      <c r="W326" s="856"/>
      <c r="X326" s="856"/>
      <c r="Y326" s="856"/>
      <c r="Z326" s="856"/>
      <c r="AA326" s="856"/>
      <c r="AB326" s="856"/>
      <c r="AC326" s="856"/>
      <c r="AD326" s="856"/>
      <c r="AE326" s="856"/>
      <c r="AF326" s="856"/>
      <c r="AG326" s="856"/>
    </row>
    <row r="327" spans="14:33" x14ac:dyDescent="0.2">
      <c r="N327" s="856"/>
      <c r="O327" s="856"/>
      <c r="P327" s="856"/>
      <c r="Q327" s="856"/>
      <c r="R327" s="856"/>
      <c r="S327" s="856"/>
      <c r="T327" s="856"/>
      <c r="U327" s="856"/>
      <c r="V327" s="856"/>
      <c r="W327" s="856"/>
      <c r="X327" s="856"/>
      <c r="Y327" s="856"/>
      <c r="Z327" s="856"/>
      <c r="AA327" s="856"/>
      <c r="AB327" s="856"/>
      <c r="AC327" s="856"/>
      <c r="AD327" s="856"/>
      <c r="AE327" s="856"/>
      <c r="AF327" s="856"/>
      <c r="AG327" s="856"/>
    </row>
    <row r="328" spans="14:33" x14ac:dyDescent="0.2">
      <c r="N328" s="856"/>
      <c r="O328" s="856"/>
      <c r="P328" s="856"/>
      <c r="Q328" s="856"/>
      <c r="R328" s="856"/>
      <c r="S328" s="856"/>
      <c r="T328" s="856"/>
      <c r="U328" s="856"/>
      <c r="V328" s="856"/>
      <c r="W328" s="856"/>
      <c r="X328" s="856"/>
      <c r="Y328" s="856"/>
      <c r="Z328" s="856"/>
      <c r="AA328" s="856"/>
      <c r="AB328" s="856"/>
      <c r="AC328" s="856"/>
      <c r="AD328" s="856"/>
      <c r="AE328" s="856"/>
      <c r="AF328" s="856"/>
      <c r="AG328" s="856"/>
    </row>
    <row r="329" spans="14:33" x14ac:dyDescent="0.2">
      <c r="N329" s="856"/>
      <c r="O329" s="856"/>
      <c r="P329" s="856"/>
      <c r="Q329" s="856"/>
      <c r="R329" s="856"/>
      <c r="S329" s="856"/>
      <c r="T329" s="856"/>
      <c r="U329" s="856"/>
      <c r="V329" s="856"/>
      <c r="W329" s="856"/>
      <c r="X329" s="856"/>
      <c r="Y329" s="856"/>
      <c r="Z329" s="856"/>
      <c r="AA329" s="856"/>
      <c r="AB329" s="856"/>
      <c r="AC329" s="856"/>
      <c r="AD329" s="856"/>
      <c r="AE329" s="856"/>
      <c r="AF329" s="856"/>
      <c r="AG329" s="856"/>
    </row>
    <row r="330" spans="14:33" x14ac:dyDescent="0.2">
      <c r="N330" s="856"/>
      <c r="O330" s="856"/>
      <c r="P330" s="856"/>
      <c r="Q330" s="856"/>
      <c r="R330" s="856"/>
      <c r="S330" s="856"/>
      <c r="T330" s="856"/>
      <c r="U330" s="856"/>
      <c r="V330" s="856"/>
      <c r="W330" s="856"/>
      <c r="X330" s="856"/>
      <c r="Y330" s="856"/>
      <c r="Z330" s="856"/>
      <c r="AA330" s="856"/>
      <c r="AB330" s="856"/>
      <c r="AC330" s="856"/>
      <c r="AD330" s="856"/>
      <c r="AE330" s="856"/>
      <c r="AF330" s="856"/>
      <c r="AG330" s="856"/>
    </row>
    <row r="331" spans="14:33" x14ac:dyDescent="0.2">
      <c r="N331" s="856"/>
      <c r="O331" s="856"/>
      <c r="P331" s="856"/>
      <c r="Q331" s="856"/>
      <c r="R331" s="856"/>
      <c r="S331" s="856"/>
      <c r="T331" s="856"/>
      <c r="U331" s="856"/>
      <c r="V331" s="856"/>
      <c r="W331" s="856"/>
      <c r="X331" s="856"/>
      <c r="Y331" s="856"/>
      <c r="Z331" s="856"/>
      <c r="AA331" s="856"/>
      <c r="AB331" s="856"/>
      <c r="AC331" s="856"/>
      <c r="AD331" s="856"/>
      <c r="AE331" s="856"/>
      <c r="AF331" s="856"/>
      <c r="AG331" s="856"/>
    </row>
    <row r="332" spans="14:33" x14ac:dyDescent="0.2">
      <c r="N332" s="856"/>
      <c r="O332" s="856"/>
      <c r="P332" s="856"/>
      <c r="Q332" s="856"/>
      <c r="R332" s="856"/>
      <c r="S332" s="856"/>
      <c r="T332" s="856"/>
      <c r="U332" s="856"/>
      <c r="V332" s="856"/>
      <c r="W332" s="856"/>
      <c r="X332" s="856"/>
      <c r="Y332" s="856"/>
      <c r="Z332" s="856"/>
      <c r="AA332" s="856"/>
      <c r="AB332" s="856"/>
      <c r="AC332" s="856"/>
      <c r="AD332" s="856"/>
      <c r="AE332" s="856"/>
      <c r="AF332" s="856"/>
      <c r="AG332" s="856"/>
    </row>
    <row r="333" spans="14:33" x14ac:dyDescent="0.2">
      <c r="N333" s="856"/>
      <c r="O333" s="856"/>
      <c r="P333" s="856"/>
      <c r="Q333" s="856"/>
      <c r="R333" s="856"/>
      <c r="S333" s="856"/>
      <c r="T333" s="856"/>
      <c r="U333" s="856"/>
      <c r="V333" s="856"/>
      <c r="W333" s="856"/>
      <c r="X333" s="856"/>
      <c r="Y333" s="856"/>
      <c r="Z333" s="856"/>
      <c r="AA333" s="856"/>
      <c r="AB333" s="856"/>
      <c r="AC333" s="856"/>
      <c r="AD333" s="856"/>
      <c r="AE333" s="856"/>
      <c r="AF333" s="856"/>
      <c r="AG333" s="856"/>
    </row>
    <row r="334" spans="14:33" x14ac:dyDescent="0.2">
      <c r="N334" s="856"/>
      <c r="O334" s="856"/>
      <c r="P334" s="856"/>
      <c r="Q334" s="856"/>
      <c r="R334" s="856"/>
      <c r="S334" s="856"/>
      <c r="T334" s="856"/>
      <c r="U334" s="856"/>
      <c r="V334" s="856"/>
      <c r="W334" s="856"/>
      <c r="X334" s="856"/>
      <c r="Y334" s="856"/>
      <c r="Z334" s="856"/>
      <c r="AA334" s="856"/>
      <c r="AB334" s="856"/>
      <c r="AC334" s="856"/>
      <c r="AD334" s="856"/>
      <c r="AE334" s="856"/>
      <c r="AF334" s="856"/>
      <c r="AG334" s="856"/>
    </row>
    <row r="335" spans="14:33" x14ac:dyDescent="0.2">
      <c r="N335" s="856"/>
      <c r="O335" s="856"/>
      <c r="P335" s="856"/>
      <c r="Q335" s="856"/>
      <c r="R335" s="856"/>
      <c r="S335" s="856"/>
      <c r="T335" s="856"/>
      <c r="U335" s="856"/>
      <c r="V335" s="856"/>
      <c r="W335" s="856"/>
      <c r="X335" s="856"/>
      <c r="Y335" s="856"/>
      <c r="Z335" s="856"/>
      <c r="AA335" s="856"/>
      <c r="AB335" s="856"/>
      <c r="AC335" s="856"/>
      <c r="AD335" s="856"/>
      <c r="AE335" s="856"/>
      <c r="AF335" s="856"/>
      <c r="AG335" s="856"/>
    </row>
    <row r="336" spans="14:33" x14ac:dyDescent="0.2">
      <c r="N336" s="856"/>
      <c r="O336" s="856"/>
      <c r="P336" s="856"/>
      <c r="Q336" s="856"/>
      <c r="R336" s="856"/>
      <c r="S336" s="856"/>
      <c r="T336" s="856"/>
      <c r="U336" s="856"/>
      <c r="V336" s="856"/>
      <c r="W336" s="856"/>
      <c r="X336" s="856"/>
      <c r="Y336" s="856"/>
      <c r="Z336" s="856"/>
      <c r="AA336" s="856"/>
      <c r="AB336" s="856"/>
      <c r="AC336" s="856"/>
      <c r="AD336" s="856"/>
      <c r="AE336" s="856"/>
      <c r="AF336" s="856"/>
      <c r="AG336" s="856"/>
    </row>
    <row r="337" spans="14:33" x14ac:dyDescent="0.2">
      <c r="N337" s="856"/>
      <c r="O337" s="856"/>
      <c r="P337" s="856"/>
      <c r="Q337" s="856"/>
      <c r="R337" s="856"/>
      <c r="S337" s="856"/>
      <c r="T337" s="856"/>
      <c r="U337" s="856"/>
      <c r="V337" s="856"/>
      <c r="W337" s="856"/>
      <c r="X337" s="856"/>
      <c r="Y337" s="856"/>
      <c r="Z337" s="856"/>
      <c r="AA337" s="856"/>
      <c r="AB337" s="856"/>
      <c r="AC337" s="856"/>
      <c r="AD337" s="856"/>
      <c r="AE337" s="856"/>
      <c r="AF337" s="856"/>
      <c r="AG337" s="856"/>
    </row>
    <row r="338" spans="14:33" x14ac:dyDescent="0.2">
      <c r="N338" s="856"/>
      <c r="O338" s="856"/>
      <c r="P338" s="856"/>
      <c r="Q338" s="856"/>
      <c r="R338" s="856"/>
      <c r="S338" s="856"/>
      <c r="T338" s="856"/>
      <c r="U338" s="856"/>
      <c r="V338" s="856"/>
      <c r="W338" s="856"/>
      <c r="X338" s="856"/>
      <c r="Y338" s="856"/>
      <c r="Z338" s="856"/>
      <c r="AA338" s="856"/>
      <c r="AB338" s="856"/>
      <c r="AC338" s="856"/>
      <c r="AD338" s="856"/>
      <c r="AE338" s="856"/>
      <c r="AF338" s="856"/>
      <c r="AG338" s="856"/>
    </row>
    <row r="339" spans="14:33" x14ac:dyDescent="0.2">
      <c r="N339" s="856"/>
      <c r="O339" s="856"/>
      <c r="P339" s="856"/>
      <c r="Q339" s="856"/>
      <c r="R339" s="856"/>
      <c r="S339" s="856"/>
      <c r="T339" s="856"/>
      <c r="U339" s="856"/>
      <c r="V339" s="856"/>
      <c r="W339" s="856"/>
      <c r="X339" s="856"/>
      <c r="Y339" s="856"/>
      <c r="Z339" s="856"/>
      <c r="AA339" s="856"/>
      <c r="AB339" s="856"/>
      <c r="AC339" s="856"/>
      <c r="AD339" s="856"/>
      <c r="AE339" s="856"/>
      <c r="AF339" s="856"/>
      <c r="AG339" s="856"/>
    </row>
    <row r="340" spans="14:33" x14ac:dyDescent="0.2">
      <c r="N340" s="856"/>
      <c r="O340" s="856"/>
      <c r="P340" s="856"/>
      <c r="Q340" s="856"/>
      <c r="R340" s="856"/>
      <c r="S340" s="856"/>
      <c r="T340" s="856"/>
      <c r="U340" s="856"/>
      <c r="V340" s="856"/>
      <c r="W340" s="856"/>
      <c r="X340" s="856"/>
      <c r="Y340" s="856"/>
      <c r="Z340" s="856"/>
      <c r="AA340" s="856"/>
      <c r="AB340" s="856"/>
      <c r="AC340" s="856"/>
      <c r="AD340" s="856"/>
      <c r="AE340" s="856"/>
      <c r="AF340" s="856"/>
      <c r="AG340" s="856"/>
    </row>
    <row r="341" spans="14:33" x14ac:dyDescent="0.2">
      <c r="N341" s="856"/>
      <c r="O341" s="856"/>
      <c r="P341" s="856"/>
      <c r="Q341" s="856"/>
      <c r="R341" s="856"/>
      <c r="S341" s="856"/>
      <c r="T341" s="856"/>
      <c r="U341" s="856"/>
      <c r="V341" s="856"/>
      <c r="W341" s="856"/>
      <c r="X341" s="856"/>
      <c r="Y341" s="856"/>
      <c r="Z341" s="856"/>
      <c r="AA341" s="856"/>
      <c r="AB341" s="856"/>
      <c r="AC341" s="856"/>
      <c r="AD341" s="856"/>
      <c r="AE341" s="856"/>
      <c r="AF341" s="856"/>
      <c r="AG341" s="856"/>
    </row>
    <row r="342" spans="14:33" x14ac:dyDescent="0.2">
      <c r="N342" s="856"/>
      <c r="O342" s="856"/>
      <c r="P342" s="856"/>
      <c r="Q342" s="856"/>
      <c r="R342" s="856"/>
      <c r="S342" s="856"/>
      <c r="T342" s="856"/>
      <c r="U342" s="856"/>
      <c r="V342" s="856"/>
      <c r="W342" s="856"/>
      <c r="X342" s="856"/>
      <c r="Y342" s="856"/>
      <c r="Z342" s="856"/>
      <c r="AA342" s="856"/>
      <c r="AB342" s="856"/>
      <c r="AC342" s="856"/>
      <c r="AD342" s="856"/>
      <c r="AE342" s="856"/>
      <c r="AF342" s="856"/>
      <c r="AG342" s="856"/>
    </row>
    <row r="343" spans="14:33" x14ac:dyDescent="0.2">
      <c r="N343" s="856"/>
      <c r="O343" s="856"/>
      <c r="P343" s="856"/>
      <c r="Q343" s="856"/>
      <c r="R343" s="856"/>
      <c r="S343" s="856"/>
      <c r="T343" s="856"/>
      <c r="U343" s="856"/>
      <c r="V343" s="856"/>
      <c r="W343" s="856"/>
      <c r="X343" s="856"/>
      <c r="Y343" s="856"/>
      <c r="Z343" s="856"/>
      <c r="AA343" s="856"/>
      <c r="AB343" s="856"/>
      <c r="AC343" s="856"/>
      <c r="AD343" s="856"/>
      <c r="AE343" s="856"/>
      <c r="AF343" s="856"/>
      <c r="AG343" s="856"/>
    </row>
    <row r="344" spans="14:33" x14ac:dyDescent="0.2">
      <c r="N344" s="856"/>
      <c r="O344" s="856"/>
      <c r="P344" s="856"/>
      <c r="Q344" s="856"/>
      <c r="R344" s="856"/>
      <c r="S344" s="856"/>
      <c r="T344" s="856"/>
      <c r="U344" s="856"/>
      <c r="V344" s="856"/>
      <c r="W344" s="856"/>
      <c r="X344" s="856"/>
      <c r="Y344" s="856"/>
      <c r="Z344" s="856"/>
      <c r="AA344" s="856"/>
      <c r="AB344" s="856"/>
      <c r="AC344" s="856"/>
      <c r="AD344" s="856"/>
      <c r="AE344" s="856"/>
      <c r="AF344" s="856"/>
      <c r="AG344" s="856"/>
    </row>
    <row r="345" spans="14:33" x14ac:dyDescent="0.2">
      <c r="N345" s="856"/>
      <c r="O345" s="856"/>
      <c r="P345" s="856"/>
      <c r="Q345" s="856"/>
      <c r="R345" s="856"/>
      <c r="S345" s="856"/>
      <c r="T345" s="856"/>
      <c r="U345" s="856"/>
      <c r="V345" s="856"/>
      <c r="W345" s="856"/>
      <c r="X345" s="856"/>
      <c r="Y345" s="856"/>
      <c r="Z345" s="856"/>
      <c r="AA345" s="856"/>
      <c r="AB345" s="856"/>
      <c r="AC345" s="856"/>
      <c r="AD345" s="856"/>
      <c r="AE345" s="856"/>
      <c r="AF345" s="856"/>
      <c r="AG345" s="856"/>
    </row>
    <row r="346" spans="14:33" x14ac:dyDescent="0.2">
      <c r="N346" s="856"/>
      <c r="O346" s="856"/>
      <c r="P346" s="856"/>
      <c r="Q346" s="856"/>
      <c r="R346" s="856"/>
      <c r="S346" s="856"/>
      <c r="T346" s="856"/>
      <c r="U346" s="856"/>
      <c r="V346" s="856"/>
      <c r="W346" s="856"/>
      <c r="X346" s="856"/>
      <c r="Y346" s="856"/>
      <c r="Z346" s="856"/>
      <c r="AA346" s="856"/>
      <c r="AB346" s="856"/>
      <c r="AC346" s="856"/>
      <c r="AD346" s="856"/>
      <c r="AE346" s="856"/>
      <c r="AF346" s="856"/>
      <c r="AG346" s="856"/>
    </row>
    <row r="347" spans="14:33" x14ac:dyDescent="0.2">
      <c r="N347" s="856"/>
      <c r="O347" s="856"/>
      <c r="P347" s="856"/>
      <c r="Q347" s="856"/>
      <c r="R347" s="856"/>
      <c r="S347" s="856"/>
      <c r="T347" s="856"/>
      <c r="U347" s="856"/>
      <c r="V347" s="856"/>
      <c r="W347" s="856"/>
      <c r="X347" s="856"/>
      <c r="Y347" s="856"/>
      <c r="Z347" s="856"/>
      <c r="AA347" s="856"/>
      <c r="AB347" s="856"/>
      <c r="AC347" s="856"/>
      <c r="AD347" s="856"/>
      <c r="AE347" s="856"/>
      <c r="AF347" s="856"/>
      <c r="AG347" s="856"/>
    </row>
    <row r="348" spans="14:33" x14ac:dyDescent="0.2">
      <c r="N348" s="856"/>
      <c r="O348" s="856"/>
      <c r="P348" s="856"/>
      <c r="Q348" s="856"/>
      <c r="R348" s="856"/>
      <c r="S348" s="856"/>
      <c r="T348" s="856"/>
      <c r="U348" s="856"/>
      <c r="V348" s="856"/>
      <c r="W348" s="856"/>
      <c r="X348" s="856"/>
      <c r="Y348" s="856"/>
      <c r="Z348" s="856"/>
      <c r="AA348" s="856"/>
      <c r="AB348" s="856"/>
      <c r="AC348" s="856"/>
      <c r="AD348" s="856"/>
      <c r="AE348" s="856"/>
      <c r="AF348" s="856"/>
      <c r="AG348" s="856"/>
    </row>
    <row r="349" spans="14:33" x14ac:dyDescent="0.2">
      <c r="N349" s="856"/>
      <c r="O349" s="856"/>
      <c r="P349" s="856"/>
      <c r="Q349" s="856"/>
      <c r="R349" s="856"/>
      <c r="S349" s="856"/>
      <c r="T349" s="856"/>
      <c r="U349" s="856"/>
      <c r="V349" s="856"/>
      <c r="W349" s="856"/>
      <c r="X349" s="856"/>
      <c r="Y349" s="856"/>
      <c r="Z349" s="856"/>
      <c r="AA349" s="856"/>
      <c r="AB349" s="856"/>
      <c r="AC349" s="856"/>
      <c r="AD349" s="856"/>
      <c r="AE349" s="856"/>
      <c r="AF349" s="856"/>
      <c r="AG349" s="856"/>
    </row>
    <row r="350" spans="14:33" x14ac:dyDescent="0.2">
      <c r="N350" s="856"/>
      <c r="O350" s="856"/>
      <c r="P350" s="856"/>
      <c r="Q350" s="856"/>
      <c r="R350" s="856"/>
      <c r="S350" s="856"/>
      <c r="T350" s="856"/>
      <c r="U350" s="856"/>
      <c r="V350" s="856"/>
      <c r="W350" s="856"/>
      <c r="X350" s="856"/>
      <c r="Y350" s="856"/>
      <c r="Z350" s="856"/>
      <c r="AA350" s="856"/>
      <c r="AB350" s="856"/>
      <c r="AC350" s="856"/>
      <c r="AD350" s="856"/>
      <c r="AE350" s="856"/>
      <c r="AF350" s="856"/>
      <c r="AG350" s="856"/>
    </row>
    <row r="351" spans="14:33" x14ac:dyDescent="0.2">
      <c r="N351" s="856"/>
      <c r="O351" s="856"/>
      <c r="P351" s="856"/>
      <c r="Q351" s="856"/>
      <c r="R351" s="856"/>
      <c r="S351" s="856"/>
      <c r="T351" s="856"/>
      <c r="U351" s="856"/>
      <c r="V351" s="856"/>
      <c r="W351" s="856"/>
      <c r="X351" s="856"/>
      <c r="Y351" s="856"/>
      <c r="Z351" s="856"/>
      <c r="AA351" s="856"/>
      <c r="AB351" s="856"/>
      <c r="AC351" s="856"/>
      <c r="AD351" s="856"/>
      <c r="AE351" s="856"/>
      <c r="AF351" s="856"/>
      <c r="AG351" s="856"/>
    </row>
    <row r="352" spans="14:33" x14ac:dyDescent="0.2">
      <c r="N352" s="856"/>
      <c r="O352" s="856"/>
      <c r="P352" s="856"/>
      <c r="Q352" s="856"/>
      <c r="R352" s="856"/>
      <c r="S352" s="856"/>
      <c r="T352" s="856"/>
      <c r="U352" s="856"/>
      <c r="V352" s="856"/>
      <c r="W352" s="856"/>
      <c r="X352" s="856"/>
      <c r="Y352" s="856"/>
      <c r="Z352" s="856"/>
      <c r="AA352" s="856"/>
      <c r="AB352" s="856"/>
      <c r="AC352" s="856"/>
      <c r="AD352" s="856"/>
      <c r="AE352" s="856"/>
      <c r="AF352" s="856"/>
      <c r="AG352" s="856"/>
    </row>
    <row r="353" spans="14:33" x14ac:dyDescent="0.2">
      <c r="N353" s="856"/>
      <c r="O353" s="856"/>
      <c r="P353" s="856"/>
      <c r="Q353" s="856"/>
      <c r="R353" s="856"/>
      <c r="S353" s="856"/>
      <c r="T353" s="856"/>
      <c r="U353" s="856"/>
      <c r="V353" s="856"/>
      <c r="W353" s="856"/>
      <c r="X353" s="856"/>
      <c r="Y353" s="856"/>
      <c r="Z353" s="856"/>
      <c r="AA353" s="856"/>
      <c r="AB353" s="856"/>
      <c r="AC353" s="856"/>
      <c r="AD353" s="856"/>
      <c r="AE353" s="856"/>
      <c r="AF353" s="856"/>
      <c r="AG353" s="856"/>
    </row>
    <row r="354" spans="14:33" x14ac:dyDescent="0.2">
      <c r="N354" s="856"/>
      <c r="O354" s="856"/>
      <c r="P354" s="856"/>
      <c r="Q354" s="856"/>
      <c r="R354" s="856"/>
      <c r="S354" s="856"/>
      <c r="T354" s="856"/>
      <c r="U354" s="856"/>
      <c r="V354" s="856"/>
      <c r="W354" s="856"/>
      <c r="X354" s="856"/>
      <c r="Y354" s="856"/>
      <c r="Z354" s="856"/>
      <c r="AA354" s="856"/>
      <c r="AB354" s="856"/>
      <c r="AC354" s="856"/>
      <c r="AD354" s="856"/>
      <c r="AE354" s="856"/>
      <c r="AF354" s="856"/>
      <c r="AG354" s="856"/>
    </row>
    <row r="355" spans="14:33" x14ac:dyDescent="0.2">
      <c r="N355" s="856"/>
      <c r="O355" s="856"/>
      <c r="P355" s="856"/>
      <c r="Q355" s="856"/>
      <c r="R355" s="856"/>
      <c r="S355" s="856"/>
      <c r="T355" s="856"/>
      <c r="U355" s="856"/>
      <c r="V355" s="856"/>
      <c r="W355" s="856"/>
      <c r="X355" s="856"/>
      <c r="Y355" s="856"/>
      <c r="Z355" s="856"/>
      <c r="AA355" s="856"/>
      <c r="AB355" s="856"/>
      <c r="AC355" s="856"/>
      <c r="AD355" s="856"/>
      <c r="AE355" s="856"/>
      <c r="AF355" s="856"/>
      <c r="AG355" s="856"/>
    </row>
    <row r="356" spans="14:33" x14ac:dyDescent="0.2">
      <c r="N356" s="856"/>
      <c r="O356" s="856"/>
      <c r="P356" s="856"/>
      <c r="Q356" s="856"/>
      <c r="R356" s="856"/>
      <c r="S356" s="856"/>
      <c r="T356" s="856"/>
      <c r="U356" s="856"/>
      <c r="V356" s="856"/>
      <c r="W356" s="856"/>
      <c r="X356" s="856"/>
      <c r="Y356" s="856"/>
      <c r="Z356" s="856"/>
      <c r="AA356" s="856"/>
      <c r="AB356" s="856"/>
      <c r="AC356" s="856"/>
      <c r="AD356" s="856"/>
      <c r="AE356" s="856"/>
      <c r="AF356" s="856"/>
      <c r="AG356" s="856"/>
    </row>
    <row r="357" spans="14:33" x14ac:dyDescent="0.2">
      <c r="N357" s="856"/>
      <c r="O357" s="856"/>
      <c r="P357" s="856"/>
      <c r="Q357" s="856"/>
      <c r="R357" s="856"/>
      <c r="S357" s="856"/>
      <c r="T357" s="856"/>
      <c r="U357" s="856"/>
      <c r="V357" s="856"/>
      <c r="W357" s="856"/>
      <c r="X357" s="856"/>
      <c r="Y357" s="856"/>
      <c r="Z357" s="856"/>
      <c r="AA357" s="856"/>
      <c r="AB357" s="856"/>
      <c r="AC357" s="856"/>
      <c r="AD357" s="856"/>
      <c r="AE357" s="856"/>
      <c r="AF357" s="856"/>
      <c r="AG357" s="856"/>
    </row>
    <row r="358" spans="14:33" x14ac:dyDescent="0.2">
      <c r="N358" s="856"/>
      <c r="O358" s="856"/>
      <c r="P358" s="856"/>
      <c r="Q358" s="856"/>
      <c r="R358" s="856"/>
      <c r="S358" s="856"/>
      <c r="T358" s="856"/>
      <c r="U358" s="856"/>
      <c r="V358" s="856"/>
      <c r="W358" s="856"/>
      <c r="X358" s="856"/>
      <c r="Y358" s="856"/>
      <c r="Z358" s="856"/>
      <c r="AA358" s="856"/>
      <c r="AB358" s="856"/>
      <c r="AC358" s="856"/>
      <c r="AD358" s="856"/>
      <c r="AE358" s="856"/>
      <c r="AF358" s="856"/>
      <c r="AG358" s="856"/>
    </row>
    <row r="359" spans="14:33" x14ac:dyDescent="0.2">
      <c r="N359" s="856"/>
      <c r="O359" s="856"/>
      <c r="P359" s="856"/>
      <c r="Q359" s="856"/>
      <c r="R359" s="856"/>
      <c r="S359" s="856"/>
      <c r="T359" s="856"/>
      <c r="U359" s="856"/>
      <c r="V359" s="856"/>
      <c r="W359" s="856"/>
      <c r="X359" s="856"/>
      <c r="Y359" s="856"/>
      <c r="Z359" s="856"/>
      <c r="AA359" s="856"/>
      <c r="AB359" s="856"/>
      <c r="AC359" s="856"/>
      <c r="AD359" s="856"/>
      <c r="AE359" s="856"/>
      <c r="AF359" s="856"/>
      <c r="AG359" s="856"/>
    </row>
    <row r="360" spans="14:33" x14ac:dyDescent="0.2">
      <c r="N360" s="856"/>
      <c r="O360" s="856"/>
      <c r="P360" s="856"/>
      <c r="Q360" s="856"/>
      <c r="R360" s="856"/>
      <c r="S360" s="856"/>
      <c r="T360" s="856"/>
      <c r="U360" s="856"/>
      <c r="V360" s="856"/>
      <c r="W360" s="856"/>
      <c r="X360" s="856"/>
      <c r="Y360" s="856"/>
      <c r="Z360" s="856"/>
      <c r="AA360" s="856"/>
      <c r="AB360" s="856"/>
      <c r="AC360" s="856"/>
      <c r="AD360" s="856"/>
      <c r="AE360" s="856"/>
      <c r="AF360" s="856"/>
      <c r="AG360" s="856"/>
    </row>
    <row r="361" spans="14:33" x14ac:dyDescent="0.2">
      <c r="N361" s="856"/>
      <c r="O361" s="856"/>
      <c r="P361" s="856"/>
      <c r="Q361" s="856"/>
      <c r="R361" s="856"/>
      <c r="S361" s="856"/>
      <c r="T361" s="856"/>
      <c r="U361" s="856"/>
      <c r="V361" s="856"/>
      <c r="W361" s="856"/>
      <c r="X361" s="856"/>
      <c r="Y361" s="856"/>
      <c r="Z361" s="856"/>
      <c r="AA361" s="856"/>
      <c r="AB361" s="856"/>
      <c r="AC361" s="856"/>
      <c r="AD361" s="856"/>
      <c r="AE361" s="856"/>
      <c r="AF361" s="856"/>
      <c r="AG361" s="856"/>
    </row>
    <row r="362" spans="14:33" x14ac:dyDescent="0.2">
      <c r="N362" s="856"/>
      <c r="O362" s="856"/>
      <c r="P362" s="856"/>
      <c r="Q362" s="856"/>
      <c r="R362" s="856"/>
      <c r="S362" s="856"/>
      <c r="T362" s="856"/>
      <c r="U362" s="856"/>
      <c r="V362" s="856"/>
      <c r="W362" s="856"/>
      <c r="X362" s="856"/>
      <c r="Y362" s="856"/>
      <c r="Z362" s="856"/>
      <c r="AA362" s="856"/>
      <c r="AB362" s="856"/>
      <c r="AC362" s="856"/>
      <c r="AD362" s="856"/>
      <c r="AE362" s="856"/>
      <c r="AF362" s="856"/>
      <c r="AG362" s="856"/>
    </row>
    <row r="363" spans="14:33" x14ac:dyDescent="0.2">
      <c r="N363" s="856"/>
      <c r="O363" s="856"/>
      <c r="P363" s="856"/>
      <c r="Q363" s="856"/>
      <c r="R363" s="856"/>
      <c r="S363" s="856"/>
      <c r="T363" s="856"/>
      <c r="U363" s="856"/>
      <c r="V363" s="856"/>
      <c r="W363" s="856"/>
      <c r="X363" s="856"/>
      <c r="Y363" s="856"/>
      <c r="Z363" s="856"/>
      <c r="AA363" s="856"/>
      <c r="AB363" s="856"/>
      <c r="AC363" s="856"/>
      <c r="AD363" s="856"/>
      <c r="AE363" s="856"/>
      <c r="AF363" s="856"/>
      <c r="AG363" s="856"/>
    </row>
    <row r="364" spans="14:33" x14ac:dyDescent="0.2">
      <c r="N364" s="856"/>
      <c r="O364" s="856"/>
      <c r="P364" s="856"/>
      <c r="Q364" s="856"/>
      <c r="R364" s="856"/>
      <c r="S364" s="856"/>
      <c r="T364" s="856"/>
      <c r="U364" s="856"/>
      <c r="V364" s="856"/>
      <c r="W364" s="856"/>
      <c r="X364" s="856"/>
      <c r="Y364" s="856"/>
      <c r="Z364" s="856"/>
      <c r="AA364" s="856"/>
      <c r="AB364" s="856"/>
      <c r="AC364" s="856"/>
      <c r="AD364" s="856"/>
      <c r="AE364" s="856"/>
      <c r="AF364" s="856"/>
      <c r="AG364" s="856"/>
    </row>
    <row r="365" spans="14:33" x14ac:dyDescent="0.2">
      <c r="N365" s="856"/>
      <c r="O365" s="856"/>
      <c r="P365" s="856"/>
      <c r="Q365" s="856"/>
      <c r="R365" s="856"/>
      <c r="S365" s="856"/>
      <c r="T365" s="856"/>
      <c r="U365" s="856"/>
      <c r="V365" s="856"/>
      <c r="W365" s="856"/>
      <c r="X365" s="856"/>
      <c r="Y365" s="856"/>
      <c r="Z365" s="856"/>
      <c r="AA365" s="856"/>
      <c r="AB365" s="856"/>
      <c r="AC365" s="856"/>
      <c r="AD365" s="856"/>
      <c r="AE365" s="856"/>
      <c r="AF365" s="856"/>
      <c r="AG365" s="856"/>
    </row>
    <row r="366" spans="14:33" x14ac:dyDescent="0.2">
      <c r="N366" s="856"/>
      <c r="O366" s="856"/>
      <c r="P366" s="856"/>
      <c r="Q366" s="856"/>
      <c r="R366" s="856"/>
      <c r="S366" s="856"/>
      <c r="T366" s="856"/>
      <c r="U366" s="856"/>
      <c r="V366" s="856"/>
      <c r="W366" s="856"/>
      <c r="X366" s="856"/>
      <c r="Y366" s="856"/>
      <c r="Z366" s="856"/>
      <c r="AA366" s="856"/>
      <c r="AB366" s="856"/>
      <c r="AC366" s="856"/>
      <c r="AD366" s="856"/>
      <c r="AE366" s="856"/>
      <c r="AF366" s="856"/>
      <c r="AG366" s="856"/>
    </row>
  </sheetData>
  <sheetProtection algorithmName="SHA-512" hashValue="Rq856r274rKayQ87sNFQGfZLMuYTbX+RDMMyU5sbWdUvCf0GThF5N9HUio81kQ2pM8NgEjqSmjb0yJsx7lUhVw==" saltValue="o87W5OYEV+2ZM06PVkmCtg==" spinCount="100000" sheet="1" objects="1" scenarios="1" formatCells="0" formatRows="0" insertRows="0" selectLockedCells="1"/>
  <mergeCells count="17">
    <mergeCell ref="B39:J39"/>
    <mergeCell ref="C41:J41"/>
    <mergeCell ref="C43:J43"/>
    <mergeCell ref="C45:J45"/>
    <mergeCell ref="C47:J47"/>
    <mergeCell ref="D14:F14"/>
    <mergeCell ref="D21:F21"/>
    <mergeCell ref="B24:J24"/>
    <mergeCell ref="H26:I26"/>
    <mergeCell ref="B28:J28"/>
    <mergeCell ref="B38:J38"/>
    <mergeCell ref="B3:J3"/>
    <mergeCell ref="D4:J4"/>
    <mergeCell ref="D6:J6"/>
    <mergeCell ref="D8:J8"/>
    <mergeCell ref="H10:J10"/>
    <mergeCell ref="E12:F12"/>
  </mergeCells>
  <dataValidations count="3">
    <dataValidation type="list" allowBlank="1" showInputMessage="1" showErrorMessage="1" sqref="E17 C19 E19 C17 G17">
      <formula1>$M$2:$M$3</formula1>
    </dataValidation>
    <dataValidation type="list" allowBlank="1" showInputMessage="1" showErrorMessage="1" sqref="D21:F21">
      <formula1>"Design/Bid/Build, Design/Build"</formula1>
    </dataValidation>
    <dataValidation type="list" allowBlank="1" showInputMessage="1" showErrorMessage="1" sqref="D14:F14">
      <formula1>"New Campus, New Building on Existing Campus, Major Renovation with Addition, Major Renovation without Addition, Non-Classroom Building"</formula1>
    </dataValidation>
  </dataValidations>
  <pageMargins left="0.25" right="0.25" top="0.25" bottom="0.25" header="0.5" footer="0.5"/>
  <pageSetup scale="7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G21"/>
  <sheetViews>
    <sheetView zoomScale="75" zoomScaleNormal="75" workbookViewId="0">
      <selection activeCell="A2" sqref="A2:G2"/>
    </sheetView>
  </sheetViews>
  <sheetFormatPr defaultColWidth="9.140625" defaultRowHeight="15" x14ac:dyDescent="0.25"/>
  <cols>
    <col min="1" max="2" width="9.140625" style="255"/>
    <col min="3" max="3" width="74.28515625" style="255" bestFit="1" customWidth="1"/>
    <col min="4" max="4" width="17.28515625" style="255" bestFit="1" customWidth="1"/>
    <col min="5" max="5" width="16" style="255" customWidth="1"/>
    <col min="6" max="6" width="64.28515625" style="255" customWidth="1"/>
    <col min="7" max="7" width="30.85546875" style="255" bestFit="1" customWidth="1"/>
    <col min="8" max="16384" width="9.140625" style="255"/>
  </cols>
  <sheetData>
    <row r="1" spans="1:7" ht="21" x14ac:dyDescent="0.25">
      <c r="A1" s="606" t="s">
        <v>187</v>
      </c>
      <c r="B1" s="606"/>
      <c r="C1" s="606"/>
      <c r="D1" s="606"/>
      <c r="E1" s="606"/>
      <c r="F1" s="606"/>
      <c r="G1" s="606"/>
    </row>
    <row r="2" spans="1:7" ht="21" x14ac:dyDescent="0.25">
      <c r="A2" s="608" t="s">
        <v>903</v>
      </c>
      <c r="B2" s="608"/>
      <c r="C2" s="609"/>
      <c r="D2" s="609"/>
      <c r="E2" s="609"/>
      <c r="F2" s="609"/>
      <c r="G2" s="609"/>
    </row>
    <row r="3" spans="1:7" ht="21" x14ac:dyDescent="0.25">
      <c r="A3" s="610" t="s">
        <v>507</v>
      </c>
      <c r="B3" s="610"/>
      <c r="C3" s="610"/>
      <c r="D3" s="610"/>
      <c r="E3" s="610"/>
      <c r="F3" s="610"/>
      <c r="G3" s="610"/>
    </row>
    <row r="4" spans="1:7" s="333" customFormat="1" ht="78.75" customHeight="1" x14ac:dyDescent="0.25">
      <c r="A4" s="566" t="s">
        <v>885</v>
      </c>
      <c r="B4" s="567"/>
      <c r="C4" s="567"/>
      <c r="D4" s="567"/>
      <c r="E4" s="567"/>
      <c r="F4" s="567"/>
      <c r="G4" s="567"/>
    </row>
    <row r="5" spans="1:7" s="333" customFormat="1" ht="15.75" x14ac:dyDescent="0.25">
      <c r="A5" s="568" t="s">
        <v>4</v>
      </c>
      <c r="B5" s="569"/>
      <c r="C5" s="326" t="s">
        <v>190</v>
      </c>
      <c r="D5" s="326" t="s">
        <v>191</v>
      </c>
      <c r="E5" s="326" t="s">
        <v>192</v>
      </c>
      <c r="F5" s="326" t="s">
        <v>193</v>
      </c>
      <c r="G5" s="326" t="s">
        <v>194</v>
      </c>
    </row>
    <row r="6" spans="1:7" s="373" customFormat="1" ht="15.75" customHeight="1" x14ac:dyDescent="0.25">
      <c r="A6" s="617" t="str">
        <f>'Annotated Scorecard 24x36'!I10</f>
        <v>WE.P1</v>
      </c>
      <c r="B6" s="618"/>
      <c r="C6" s="372" t="str">
        <f>'Annotated Scorecard 24x36'!J10</f>
        <v>Outdoor Water Budget and Irrigation System Performance</v>
      </c>
      <c r="D6" s="623" t="str">
        <f>'Annotated Scorecard 24x36'!L10</f>
        <v>P</v>
      </c>
      <c r="E6" s="626">
        <f>'Annotated Scorecard 24x36'!M10</f>
        <v>0</v>
      </c>
      <c r="F6" s="634" t="s">
        <v>508</v>
      </c>
      <c r="G6" s="444"/>
    </row>
    <row r="7" spans="1:7" s="373" customFormat="1" ht="48.75" customHeight="1" x14ac:dyDescent="0.25">
      <c r="A7" s="285"/>
      <c r="B7" s="286" t="s">
        <v>453</v>
      </c>
      <c r="C7" s="374" t="s">
        <v>454</v>
      </c>
      <c r="D7" s="624"/>
      <c r="E7" s="627"/>
      <c r="F7" s="635"/>
      <c r="G7" s="444"/>
    </row>
    <row r="8" spans="1:7" s="373" customFormat="1" ht="15.75" x14ac:dyDescent="0.25">
      <c r="A8" s="285"/>
      <c r="B8" s="286" t="s">
        <v>456</v>
      </c>
      <c r="C8" s="374" t="s">
        <v>457</v>
      </c>
      <c r="D8" s="625"/>
      <c r="E8" s="628"/>
      <c r="F8" s="636"/>
      <c r="G8" s="444"/>
    </row>
    <row r="9" spans="1:7" s="333" customFormat="1" ht="47.25" x14ac:dyDescent="0.25">
      <c r="A9" s="617" t="str">
        <f>'Annotated Scorecard 24x36'!I11</f>
        <v>WE.P2</v>
      </c>
      <c r="B9" s="618"/>
      <c r="C9" s="372" t="str">
        <f>'Annotated Scorecard 24x36'!J11</f>
        <v>Minimum Reduction in Indoor Potable Water Use</v>
      </c>
      <c r="D9" s="438" t="str">
        <f>'Annotated Scorecard 24x36'!L11</f>
        <v>P</v>
      </c>
      <c r="E9" s="439">
        <f>'Annotated Scorecard 24x36'!M11</f>
        <v>0</v>
      </c>
      <c r="F9" s="228" t="s">
        <v>509</v>
      </c>
      <c r="G9" s="441"/>
    </row>
    <row r="10" spans="1:7" s="333" customFormat="1" ht="47.25" x14ac:dyDescent="0.25">
      <c r="A10" s="617" t="str">
        <f>'Annotated Scorecard 24x36'!I12</f>
        <v>WE.C1</v>
      </c>
      <c r="B10" s="618"/>
      <c r="C10" s="372" t="str">
        <f>'Annotated Scorecard 24x36'!J12</f>
        <v>Indoor Water Use Reduction</v>
      </c>
      <c r="D10" s="379">
        <f>'Annotated Scorecard 24x36'!L12</f>
        <v>5</v>
      </c>
      <c r="E10" s="360">
        <f>'Annotated Scorecard 24x36'!M12</f>
        <v>0</v>
      </c>
      <c r="F10" s="228" t="s">
        <v>509</v>
      </c>
      <c r="G10" s="441"/>
    </row>
    <row r="11" spans="1:7" s="333" customFormat="1" ht="15.75" x14ac:dyDescent="0.25">
      <c r="A11" s="617" t="str">
        <f>'Annotated Scorecard 24x36'!I13</f>
        <v>WE.C2</v>
      </c>
      <c r="B11" s="618"/>
      <c r="C11" s="372" t="str">
        <f>'Annotated Scorecard 24x36'!J13</f>
        <v>Reduce Potable Water Use for Sewage Conveyance</v>
      </c>
      <c r="D11" s="359">
        <f>'Annotated Scorecard 24x36'!L13</f>
        <v>4</v>
      </c>
      <c r="E11" s="323">
        <f>'Annotated Scorecard 24x36'!M13</f>
        <v>0</v>
      </c>
      <c r="F11" s="553" t="s">
        <v>509</v>
      </c>
      <c r="G11" s="441"/>
    </row>
    <row r="12" spans="1:7" s="333" customFormat="1" ht="15.75" x14ac:dyDescent="0.25">
      <c r="A12" s="285"/>
      <c r="B12" s="286" t="s">
        <v>460</v>
      </c>
      <c r="C12" s="287" t="s">
        <v>461</v>
      </c>
      <c r="D12" s="274" t="s">
        <v>462</v>
      </c>
      <c r="E12" s="310"/>
      <c r="F12" s="633"/>
      <c r="G12" s="441"/>
    </row>
    <row r="13" spans="1:7" s="333" customFormat="1" ht="54" customHeight="1" x14ac:dyDescent="0.25">
      <c r="A13" s="285"/>
      <c r="B13" s="286" t="s">
        <v>464</v>
      </c>
      <c r="C13" s="287" t="s">
        <v>465</v>
      </c>
      <c r="D13" s="311">
        <v>2</v>
      </c>
      <c r="E13" s="310"/>
      <c r="F13" s="633"/>
      <c r="G13" s="441"/>
    </row>
    <row r="14" spans="1:7" s="333" customFormat="1" ht="54" customHeight="1" x14ac:dyDescent="0.25">
      <c r="A14" s="285"/>
      <c r="B14" s="286" t="s">
        <v>466</v>
      </c>
      <c r="C14" s="287" t="s">
        <v>467</v>
      </c>
      <c r="D14" s="311">
        <v>4</v>
      </c>
      <c r="E14" s="310"/>
      <c r="F14" s="554"/>
      <c r="G14" s="441"/>
    </row>
    <row r="15" spans="1:7" s="333" customFormat="1" ht="31.5" x14ac:dyDescent="0.25">
      <c r="A15" s="617" t="str">
        <f>'Annotated Scorecard 24x36'!I14</f>
        <v>WE.C3</v>
      </c>
      <c r="B15" s="618"/>
      <c r="C15" s="372" t="str">
        <f>'Annotated Scorecard 24x36'!J14</f>
        <v>Reduce Potable Water Use for Non Recreational Landscaping Areas</v>
      </c>
      <c r="D15" s="323">
        <f>'Annotated Scorecard 24x36'!L14</f>
        <v>3</v>
      </c>
      <c r="E15" s="323">
        <f>'Annotated Scorecard 24x36'!M14</f>
        <v>0</v>
      </c>
      <c r="F15" s="341" t="s">
        <v>508</v>
      </c>
      <c r="G15" s="441"/>
    </row>
    <row r="16" spans="1:7" s="333" customFormat="1" ht="31.5" x14ac:dyDescent="0.25">
      <c r="A16" s="617" t="str">
        <f>'Annotated Scorecard 24x36'!I15</f>
        <v>WE.C4</v>
      </c>
      <c r="B16" s="618"/>
      <c r="C16" s="372" t="str">
        <f>'Annotated Scorecard 24x36'!J15</f>
        <v>Reduce Potable Water Use for Recreational Landscaping Areas</v>
      </c>
      <c r="D16" s="323">
        <f>'Annotated Scorecard 24x36'!L15</f>
        <v>2</v>
      </c>
      <c r="E16" s="360">
        <f>'Annotated Scorecard 24x36'!M15</f>
        <v>0</v>
      </c>
      <c r="F16" s="341" t="s">
        <v>508</v>
      </c>
      <c r="G16" s="441"/>
    </row>
    <row r="17" spans="1:7" s="333" customFormat="1" ht="15.75" x14ac:dyDescent="0.25">
      <c r="A17" s="617" t="str">
        <f>'Annotated Scorecard 24x36'!I16</f>
        <v>WE.C5</v>
      </c>
      <c r="B17" s="618"/>
      <c r="C17" s="372" t="str">
        <f>'Annotated Scorecard 24x36'!J16</f>
        <v>Irrigation System Commissioning</v>
      </c>
      <c r="D17" s="359">
        <f>'Annotated Scorecard 24x36'!L16</f>
        <v>1</v>
      </c>
      <c r="E17" s="360">
        <f>'Annotated Scorecard 24x36'!M16</f>
        <v>0</v>
      </c>
      <c r="F17" s="342" t="s">
        <v>510</v>
      </c>
      <c r="G17" s="441"/>
    </row>
    <row r="18" spans="1:7" s="333" customFormat="1" ht="45" customHeight="1" x14ac:dyDescent="0.25">
      <c r="A18" s="617" t="str">
        <f>'Annotated Scorecard 24x36'!I17</f>
        <v>WE.C6</v>
      </c>
      <c r="B18" s="618"/>
      <c r="C18" s="372" t="str">
        <f>'Annotated Scorecard 24x36'!J17</f>
        <v>Water Management System</v>
      </c>
      <c r="D18" s="323">
        <f>'Annotated Scorecard 24x36'!L17</f>
        <v>4</v>
      </c>
      <c r="E18" s="360">
        <f>'Annotated Scorecard 24x36'!M17</f>
        <v>0</v>
      </c>
      <c r="F18" s="553" t="s">
        <v>511</v>
      </c>
      <c r="G18" s="442"/>
    </row>
    <row r="19" spans="1:7" s="333" customFormat="1" ht="39" customHeight="1" x14ac:dyDescent="0.25">
      <c r="A19" s="293"/>
      <c r="B19" s="294" t="s">
        <v>473</v>
      </c>
      <c r="C19" s="340" t="s">
        <v>474</v>
      </c>
      <c r="D19" s="274">
        <v>2</v>
      </c>
      <c r="E19" s="310"/>
      <c r="F19" s="633"/>
      <c r="G19" s="441"/>
    </row>
    <row r="20" spans="1:7" s="333" customFormat="1" ht="39.75" customHeight="1" x14ac:dyDescent="0.25">
      <c r="A20" s="322"/>
      <c r="B20" s="286" t="s">
        <v>475</v>
      </c>
      <c r="C20" s="340" t="s">
        <v>476</v>
      </c>
      <c r="D20" s="274">
        <v>4</v>
      </c>
      <c r="E20" s="310"/>
      <c r="F20" s="554"/>
      <c r="G20" s="441"/>
    </row>
    <row r="21" spans="1:7" s="333" customFormat="1" ht="15.75" x14ac:dyDescent="0.25">
      <c r="D21" s="377" t="s">
        <v>11</v>
      </c>
      <c r="E21" s="287">
        <f>SUM(E10,E11,E15,E16,E17,E18)</f>
        <v>0</v>
      </c>
    </row>
  </sheetData>
  <sheetProtection algorithmName="SHA-512" hashValue="CAfpkhio529eNCSY5OIn3hPaDitCui/DJ+38Qcmykzo4l28dNe4UBJMhNO7jkAo71t9tgTdcjpnphEpX8OfTfQ==" saltValue="gn2FucLqtu6Nb5J7x4qx9g==" spinCount="100000" sheet="1" formatCells="0" formatColumns="0" formatRows="0" insertHyperlinks="0"/>
  <customSheetViews>
    <customSheetView guid="{F381BDA6-B2C9-4D35-B675-34ADD0AE2CEA}" scale="90">
      <selection activeCell="A4" sqref="A4:G4"/>
      <pageMargins left="0.7" right="0.7" top="0.75" bottom="0.75" header="0.3" footer="0.3"/>
      <pageSetup orientation="portrait" horizontalDpi="4294967293" verticalDpi="0" r:id="rId1"/>
    </customSheetView>
  </customSheetViews>
  <mergeCells count="18">
    <mergeCell ref="A1:G1"/>
    <mergeCell ref="A2:G2"/>
    <mergeCell ref="A3:G3"/>
    <mergeCell ref="A4:G4"/>
    <mergeCell ref="A5:B5"/>
    <mergeCell ref="A16:B16"/>
    <mergeCell ref="A17:B17"/>
    <mergeCell ref="A18:B18"/>
    <mergeCell ref="F18:F20"/>
    <mergeCell ref="F6:F8"/>
    <mergeCell ref="F11:F14"/>
    <mergeCell ref="A9:B9"/>
    <mergeCell ref="A10:B10"/>
    <mergeCell ref="A11:B11"/>
    <mergeCell ref="A15:B15"/>
    <mergeCell ref="A6:B6"/>
    <mergeCell ref="D6:D8"/>
    <mergeCell ref="E6:E8"/>
  </mergeCells>
  <pageMargins left="0.7" right="0.7" top="0.75" bottom="0.75" header="0.3" footer="0.3"/>
  <pageSetup orientation="portrait" horizontalDpi="4294967293" verticalDpi="0"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References!$B$2:$B$3</xm:f>
          </x14:formula1>
          <xm:sqref>E12:E14 E19:E20</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J50"/>
  <sheetViews>
    <sheetView zoomScale="70" zoomScaleNormal="70" workbookViewId="0">
      <selection activeCell="A2" sqref="A2:J2"/>
    </sheetView>
  </sheetViews>
  <sheetFormatPr defaultColWidth="9.140625" defaultRowHeight="15" x14ac:dyDescent="0.25"/>
  <cols>
    <col min="1" max="1" width="9.140625" style="255"/>
    <col min="2" max="2" width="9.85546875" style="255" customWidth="1"/>
    <col min="3" max="3" width="59" style="255" bestFit="1" customWidth="1"/>
    <col min="4" max="4" width="17.28515625" style="255" bestFit="1" customWidth="1"/>
    <col min="5" max="6" width="16" style="255" customWidth="1"/>
    <col min="7" max="7" width="64.28515625" style="255" customWidth="1"/>
    <col min="8" max="8" width="30.85546875" style="255" bestFit="1" customWidth="1"/>
    <col min="9" max="9" width="56.42578125" style="255" customWidth="1"/>
    <col min="10" max="10" width="36.85546875" style="255" customWidth="1"/>
    <col min="11" max="16384" width="9.140625" style="255"/>
  </cols>
  <sheetData>
    <row r="1" spans="1:10" ht="21" x14ac:dyDescent="0.25">
      <c r="A1" s="606" t="s">
        <v>187</v>
      </c>
      <c r="B1" s="606"/>
      <c r="C1" s="606"/>
      <c r="D1" s="606"/>
      <c r="E1" s="606"/>
      <c r="F1" s="606"/>
      <c r="G1" s="606"/>
      <c r="H1" s="606"/>
      <c r="I1" s="606"/>
      <c r="J1" s="606"/>
    </row>
    <row r="2" spans="1:10" ht="21" x14ac:dyDescent="0.25">
      <c r="A2" s="608" t="s">
        <v>903</v>
      </c>
      <c r="B2" s="608"/>
      <c r="C2" s="609"/>
      <c r="D2" s="609"/>
      <c r="E2" s="609"/>
      <c r="F2" s="609"/>
      <c r="G2" s="609"/>
      <c r="H2" s="609"/>
      <c r="I2" s="609"/>
      <c r="J2" s="609"/>
    </row>
    <row r="3" spans="1:10" ht="21" x14ac:dyDescent="0.25">
      <c r="A3" s="610" t="s">
        <v>512</v>
      </c>
      <c r="B3" s="610"/>
      <c r="C3" s="610"/>
      <c r="D3" s="610"/>
      <c r="E3" s="610"/>
      <c r="F3" s="610"/>
      <c r="G3" s="610"/>
      <c r="H3" s="610"/>
      <c r="I3" s="610"/>
      <c r="J3" s="610"/>
    </row>
    <row r="4" spans="1:10" s="333" customFormat="1" ht="78.75" customHeight="1" x14ac:dyDescent="0.25">
      <c r="A4" s="566" t="s">
        <v>885</v>
      </c>
      <c r="B4" s="567"/>
      <c r="C4" s="567"/>
      <c r="D4" s="567"/>
      <c r="E4" s="567"/>
      <c r="F4" s="567"/>
      <c r="G4" s="567"/>
      <c r="H4" s="567"/>
      <c r="I4" s="567"/>
      <c r="J4" s="567"/>
    </row>
    <row r="5" spans="1:10" s="333" customFormat="1" ht="15.75" x14ac:dyDescent="0.25">
      <c r="A5" s="568" t="s">
        <v>4</v>
      </c>
      <c r="B5" s="569"/>
      <c r="C5" s="326" t="s">
        <v>190</v>
      </c>
      <c r="D5" s="326" t="s">
        <v>191</v>
      </c>
      <c r="E5" s="326" t="s">
        <v>192</v>
      </c>
      <c r="F5" s="326" t="s">
        <v>254</v>
      </c>
      <c r="G5" s="326" t="s">
        <v>193</v>
      </c>
      <c r="H5" s="326" t="s">
        <v>194</v>
      </c>
      <c r="I5" s="326" t="s">
        <v>195</v>
      </c>
      <c r="J5" s="326" t="s">
        <v>196</v>
      </c>
    </row>
    <row r="6" spans="1:10" s="333" customFormat="1" ht="15.75" x14ac:dyDescent="0.25">
      <c r="A6" s="582" t="str">
        <f>'Annotated Scorecard 24x36'!I20</f>
        <v>SS.P1</v>
      </c>
      <c r="B6" s="583"/>
      <c r="C6" s="375" t="str">
        <f>'Annotated Scorecard 24x36'!J20</f>
        <v>Site Selection and Evaluation</v>
      </c>
      <c r="D6" s="600" t="str">
        <f>'Annotated Scorecard 24x36'!L20</f>
        <v>P</v>
      </c>
      <c r="E6" s="603">
        <f>'Annotated Scorecard 24x36'!M20</f>
        <v>0</v>
      </c>
      <c r="F6" s="287"/>
      <c r="G6" s="344"/>
      <c r="H6" s="441"/>
      <c r="I6" s="287"/>
      <c r="J6" s="441"/>
    </row>
    <row r="7" spans="1:10" s="333" customFormat="1" ht="78.75" x14ac:dyDescent="0.25">
      <c r="A7" s="322"/>
      <c r="B7" s="286" t="s">
        <v>513</v>
      </c>
      <c r="C7" s="335" t="s">
        <v>514</v>
      </c>
      <c r="D7" s="601"/>
      <c r="E7" s="604"/>
      <c r="F7" s="287"/>
      <c r="G7" s="342" t="s">
        <v>515</v>
      </c>
      <c r="H7" s="441"/>
      <c r="I7" s="287"/>
      <c r="J7" s="441"/>
    </row>
    <row r="8" spans="1:10" s="333" customFormat="1" ht="63" x14ac:dyDescent="0.25">
      <c r="A8" s="322"/>
      <c r="B8" s="286" t="s">
        <v>516</v>
      </c>
      <c r="C8" s="335" t="s">
        <v>517</v>
      </c>
      <c r="D8" s="602"/>
      <c r="E8" s="605"/>
      <c r="F8" s="287"/>
      <c r="G8" s="344" t="s">
        <v>899</v>
      </c>
      <c r="H8" s="441"/>
      <c r="I8" s="287"/>
      <c r="J8" s="441"/>
    </row>
    <row r="9" spans="1:10" s="333" customFormat="1" ht="45" customHeight="1" x14ac:dyDescent="0.25">
      <c r="A9" s="582" t="str">
        <f>'Annotated Scorecard 24x36'!I21</f>
        <v>SS.P2</v>
      </c>
      <c r="B9" s="583"/>
      <c r="C9" s="375" t="str">
        <f>'Annotated Scorecard 24x36'!J21</f>
        <v>Construction Site Runoff Control</v>
      </c>
      <c r="D9" s="438" t="str">
        <f>'Annotated Scorecard 24x36'!L21</f>
        <v>P</v>
      </c>
      <c r="E9" s="439">
        <f>'Annotated Scorecard 24x36'!M21</f>
        <v>0</v>
      </c>
      <c r="F9" s="287"/>
      <c r="G9" s="287"/>
      <c r="H9" s="441"/>
      <c r="I9" s="342" t="s">
        <v>518</v>
      </c>
      <c r="J9" s="441"/>
    </row>
    <row r="10" spans="1:10" s="333" customFormat="1" ht="15.75" x14ac:dyDescent="0.25">
      <c r="A10" s="582" t="str">
        <f>'Annotated Scorecard 24x36'!I22</f>
        <v>SS.C1</v>
      </c>
      <c r="B10" s="583"/>
      <c r="C10" s="375" t="str">
        <f>'Annotated Scorecard 24x36'!J22</f>
        <v>Sustainable Site Selection</v>
      </c>
      <c r="D10" s="323">
        <f>'Annotated Scorecard 24x36'!L22</f>
        <v>4</v>
      </c>
      <c r="E10" s="323">
        <f>'Annotated Scorecard 24x36'!M22</f>
        <v>0</v>
      </c>
      <c r="F10" s="287"/>
      <c r="G10" s="332"/>
      <c r="H10" s="441"/>
      <c r="I10" s="287"/>
      <c r="J10" s="441"/>
    </row>
    <row r="11" spans="1:10" s="333" customFormat="1" ht="31.5" x14ac:dyDescent="0.25">
      <c r="A11" s="285"/>
      <c r="B11" s="286" t="s">
        <v>519</v>
      </c>
      <c r="C11" s="287" t="s">
        <v>520</v>
      </c>
      <c r="D11" s="274">
        <v>1</v>
      </c>
      <c r="E11" s="310"/>
      <c r="F11" s="287"/>
      <c r="G11" s="344"/>
      <c r="H11" s="441"/>
      <c r="I11" s="228" t="s">
        <v>521</v>
      </c>
      <c r="J11" s="441"/>
    </row>
    <row r="12" spans="1:10" s="333" customFormat="1" ht="86.25" customHeight="1" x14ac:dyDescent="0.25">
      <c r="A12" s="285"/>
      <c r="B12" s="286" t="s">
        <v>522</v>
      </c>
      <c r="C12" s="287" t="s">
        <v>523</v>
      </c>
      <c r="D12" s="274">
        <v>1</v>
      </c>
      <c r="E12" s="310"/>
      <c r="F12" s="287"/>
      <c r="G12" s="344"/>
      <c r="H12" s="441"/>
      <c r="I12" s="553" t="s">
        <v>524</v>
      </c>
      <c r="J12" s="441"/>
    </row>
    <row r="13" spans="1:10" s="333" customFormat="1" ht="84.75" customHeight="1" x14ac:dyDescent="0.25">
      <c r="A13" s="285"/>
      <c r="B13" s="286" t="s">
        <v>525</v>
      </c>
      <c r="C13" s="287" t="s">
        <v>526</v>
      </c>
      <c r="D13" s="274">
        <v>1</v>
      </c>
      <c r="E13" s="310"/>
      <c r="F13" s="287"/>
      <c r="G13" s="344"/>
      <c r="H13" s="441"/>
      <c r="I13" s="554"/>
      <c r="J13" s="441"/>
    </row>
    <row r="14" spans="1:10" s="333" customFormat="1" ht="15.75" x14ac:dyDescent="0.25">
      <c r="A14" s="285"/>
      <c r="B14" s="286" t="s">
        <v>527</v>
      </c>
      <c r="C14" s="287" t="s">
        <v>528</v>
      </c>
      <c r="D14" s="555">
        <v>1</v>
      </c>
      <c r="E14" s="637"/>
      <c r="F14" s="287"/>
      <c r="G14" s="344"/>
      <c r="H14" s="441"/>
      <c r="I14" s="553" t="s">
        <v>521</v>
      </c>
      <c r="J14" s="441"/>
    </row>
    <row r="15" spans="1:10" s="333" customFormat="1" ht="15.75" x14ac:dyDescent="0.25">
      <c r="A15" s="285"/>
      <c r="B15" s="286" t="s">
        <v>529</v>
      </c>
      <c r="C15" s="287" t="s">
        <v>530</v>
      </c>
      <c r="D15" s="556"/>
      <c r="E15" s="638"/>
      <c r="F15" s="287"/>
      <c r="G15" s="344"/>
      <c r="H15" s="441"/>
      <c r="I15" s="633"/>
      <c r="J15" s="441"/>
    </row>
    <row r="16" spans="1:10" s="333" customFormat="1" ht="15.75" x14ac:dyDescent="0.25">
      <c r="A16" s="285"/>
      <c r="B16" s="286" t="s">
        <v>531</v>
      </c>
      <c r="C16" s="287" t="s">
        <v>532</v>
      </c>
      <c r="D16" s="557"/>
      <c r="E16" s="639"/>
      <c r="F16" s="287"/>
      <c r="G16" s="344"/>
      <c r="H16" s="441"/>
      <c r="I16" s="554"/>
      <c r="J16" s="441"/>
    </row>
    <row r="17" spans="1:10" s="333" customFormat="1" ht="15.75" x14ac:dyDescent="0.25">
      <c r="A17" s="582" t="str">
        <f>'Annotated Scorecard 24x36'!I23</f>
        <v>SS.C2</v>
      </c>
      <c r="B17" s="583"/>
      <c r="C17" s="375" t="str">
        <f>'Annotated Scorecard 24x36'!J23</f>
        <v>Joint Use of Facilities and Parks</v>
      </c>
      <c r="D17" s="323">
        <f>'Annotated Scorecard 24x36'!L23</f>
        <v>3</v>
      </c>
      <c r="E17" s="323">
        <f>'Annotated Scorecard 24x36'!M23</f>
        <v>0</v>
      </c>
      <c r="F17" s="287"/>
      <c r="G17" s="287"/>
      <c r="H17" s="441"/>
      <c r="I17" s="287"/>
      <c r="J17" s="441"/>
    </row>
    <row r="18" spans="1:10" s="333" customFormat="1" ht="128.25" customHeight="1" x14ac:dyDescent="0.25">
      <c r="A18" s="285"/>
      <c r="B18" s="286" t="s">
        <v>533</v>
      </c>
      <c r="C18" s="287" t="s">
        <v>534</v>
      </c>
      <c r="D18" s="386" t="s">
        <v>283</v>
      </c>
      <c r="E18" s="110"/>
      <c r="F18" s="287"/>
      <c r="G18" s="344"/>
      <c r="H18" s="441"/>
      <c r="I18" s="344" t="s">
        <v>535</v>
      </c>
      <c r="J18" s="441"/>
    </row>
    <row r="19" spans="1:10" s="333" customFormat="1" ht="94.5" x14ac:dyDescent="0.25">
      <c r="A19" s="285"/>
      <c r="B19" s="286" t="s">
        <v>536</v>
      </c>
      <c r="C19" s="287" t="s">
        <v>537</v>
      </c>
      <c r="D19" s="260">
        <v>1</v>
      </c>
      <c r="E19" s="310"/>
      <c r="F19" s="287"/>
      <c r="G19" s="344"/>
      <c r="H19" s="441"/>
      <c r="I19" s="347" t="s">
        <v>538</v>
      </c>
      <c r="J19" s="441"/>
    </row>
    <row r="20" spans="1:10" s="333" customFormat="1" ht="15.75" x14ac:dyDescent="0.25">
      <c r="A20" s="582" t="str">
        <f>'Annotated Scorecard 24x36'!I24</f>
        <v>SS.C3</v>
      </c>
      <c r="B20" s="583"/>
      <c r="C20" s="375" t="str">
        <f>'Annotated Scorecard 24x36'!J24</f>
        <v>Central Location and Public Transportation</v>
      </c>
      <c r="D20" s="323">
        <f>'Annotated Scorecard 24x36'!L24</f>
        <v>3</v>
      </c>
      <c r="E20" s="323">
        <f>'Annotated Scorecard 24x36'!M24</f>
        <v>0</v>
      </c>
      <c r="F20" s="287"/>
      <c r="G20" s="287"/>
      <c r="H20" s="441"/>
      <c r="I20" s="287"/>
      <c r="J20" s="441"/>
    </row>
    <row r="21" spans="1:10" s="385" customFormat="1" ht="45" x14ac:dyDescent="0.25">
      <c r="A21" s="382"/>
      <c r="B21" s="383" t="s">
        <v>539</v>
      </c>
      <c r="C21" s="384" t="s">
        <v>540</v>
      </c>
      <c r="D21" s="641">
        <v>2</v>
      </c>
      <c r="E21" s="310"/>
      <c r="F21" s="405" t="s">
        <v>541</v>
      </c>
      <c r="G21" s="344"/>
      <c r="H21" s="445"/>
      <c r="I21" s="384"/>
      <c r="J21" s="445"/>
    </row>
    <row r="22" spans="1:10" s="385" customFormat="1" ht="15.75" x14ac:dyDescent="0.25">
      <c r="A22" s="382"/>
      <c r="B22" s="383" t="s">
        <v>542</v>
      </c>
      <c r="C22" s="384" t="s">
        <v>543</v>
      </c>
      <c r="D22" s="643"/>
      <c r="E22" s="310"/>
      <c r="F22" s="330"/>
      <c r="G22" s="344"/>
      <c r="H22" s="445"/>
      <c r="I22" s="384"/>
      <c r="J22" s="445"/>
    </row>
    <row r="23" spans="1:10" s="385" customFormat="1" ht="15.75" x14ac:dyDescent="0.25">
      <c r="A23" s="382"/>
      <c r="B23" s="383" t="s">
        <v>544</v>
      </c>
      <c r="C23" s="384" t="s">
        <v>545</v>
      </c>
      <c r="D23" s="642"/>
      <c r="E23" s="310"/>
      <c r="F23" s="330"/>
      <c r="G23" s="344"/>
      <c r="H23" s="445"/>
      <c r="I23" s="384"/>
      <c r="J23" s="445"/>
    </row>
    <row r="24" spans="1:10" s="385" customFormat="1" ht="15.75" x14ac:dyDescent="0.25">
      <c r="A24" s="382"/>
      <c r="B24" s="383" t="s">
        <v>546</v>
      </c>
      <c r="C24" s="384" t="s">
        <v>547</v>
      </c>
      <c r="D24" s="641">
        <v>1</v>
      </c>
      <c r="E24" s="310"/>
      <c r="F24" s="384"/>
      <c r="G24" s="344"/>
      <c r="H24" s="445"/>
      <c r="I24" s="384"/>
      <c r="J24" s="445"/>
    </row>
    <row r="25" spans="1:10" s="385" customFormat="1" ht="15.75" x14ac:dyDescent="0.25">
      <c r="A25" s="382"/>
      <c r="B25" s="383" t="s">
        <v>548</v>
      </c>
      <c r="C25" s="384" t="s">
        <v>549</v>
      </c>
      <c r="D25" s="642"/>
      <c r="E25" s="310"/>
      <c r="F25" s="384"/>
      <c r="G25" s="344"/>
      <c r="H25" s="445"/>
      <c r="I25" s="384"/>
      <c r="J25" s="445"/>
    </row>
    <row r="26" spans="1:10" s="333" customFormat="1" ht="47.25" x14ac:dyDescent="0.25">
      <c r="A26" s="582" t="str">
        <f>'Annotated Scorecard 24x36'!I25</f>
        <v>SS.C4</v>
      </c>
      <c r="B26" s="583"/>
      <c r="C26" s="375" t="str">
        <f>'Annotated Scorecard 24x36'!J25</f>
        <v>Cultural Responsive Design</v>
      </c>
      <c r="D26" s="323">
        <f>'Annotated Scorecard 24x36'!L25</f>
        <v>1</v>
      </c>
      <c r="E26" s="323">
        <f>'Annotated Scorecard 24x36'!M25</f>
        <v>0</v>
      </c>
      <c r="F26" s="287"/>
      <c r="G26" s="344"/>
      <c r="H26" s="441"/>
      <c r="I26" s="228" t="s">
        <v>550</v>
      </c>
      <c r="J26" s="441"/>
    </row>
    <row r="27" spans="1:10" s="333" customFormat="1" ht="15.75" x14ac:dyDescent="0.25">
      <c r="A27" s="582" t="str">
        <f>'Annotated Scorecard 24x36'!I26</f>
        <v>SS.C5</v>
      </c>
      <c r="B27" s="583"/>
      <c r="C27" s="375" t="str">
        <f>'Annotated Scorecard 24x36'!J26</f>
        <v>Reduced Building Footprint</v>
      </c>
      <c r="D27" s="323">
        <f>'Annotated Scorecard 24x36'!L26</f>
        <v>1</v>
      </c>
      <c r="E27" s="323">
        <f>'Annotated Scorecard 24x36'!M26</f>
        <v>0</v>
      </c>
      <c r="F27" s="287"/>
      <c r="G27" s="287"/>
      <c r="H27" s="441"/>
      <c r="I27" s="287"/>
      <c r="J27" s="441"/>
    </row>
    <row r="28" spans="1:10" s="333" customFormat="1" ht="63" x14ac:dyDescent="0.25">
      <c r="A28" s="285"/>
      <c r="B28" s="383" t="s">
        <v>551</v>
      </c>
      <c r="C28" s="287" t="s">
        <v>552</v>
      </c>
      <c r="D28" s="641">
        <v>1</v>
      </c>
      <c r="E28" s="310"/>
      <c r="F28" s="405" t="s">
        <v>553</v>
      </c>
      <c r="G28" s="287"/>
      <c r="H28" s="441"/>
      <c r="I28" s="344" t="s">
        <v>554</v>
      </c>
      <c r="J28" s="441"/>
    </row>
    <row r="29" spans="1:10" s="333" customFormat="1" ht="47.25" x14ac:dyDescent="0.25">
      <c r="A29" s="285"/>
      <c r="B29" s="383" t="s">
        <v>555</v>
      </c>
      <c r="C29" s="287" t="s">
        <v>556</v>
      </c>
      <c r="D29" s="642"/>
      <c r="E29" s="310"/>
      <c r="F29" s="405" t="s">
        <v>557</v>
      </c>
      <c r="G29" s="287"/>
      <c r="H29" s="441"/>
      <c r="I29" s="344" t="s">
        <v>558</v>
      </c>
      <c r="J29" s="441"/>
    </row>
    <row r="30" spans="1:10" s="333" customFormat="1" ht="15.75" x14ac:dyDescent="0.25">
      <c r="A30" s="582" t="str">
        <f>'Annotated Scorecard 24x36'!I27</f>
        <v>SS.C6</v>
      </c>
      <c r="B30" s="583"/>
      <c r="C30" s="375" t="str">
        <f>'Annotated Scorecard 24x36'!J27</f>
        <v>Human Powered Transporation</v>
      </c>
      <c r="D30" s="323">
        <f>'Annotated Scorecard 24x36'!L27</f>
        <v>3</v>
      </c>
      <c r="E30" s="323">
        <f>'Annotated Scorecard 24x36'!M27</f>
        <v>0</v>
      </c>
      <c r="F30" s="287"/>
      <c r="G30" s="287"/>
      <c r="H30" s="441"/>
      <c r="I30" s="287"/>
      <c r="J30" s="441"/>
    </row>
    <row r="31" spans="1:10" s="333" customFormat="1" ht="63.75" customHeight="1" x14ac:dyDescent="0.25">
      <c r="A31" s="285"/>
      <c r="B31" s="383" t="s">
        <v>559</v>
      </c>
      <c r="C31" s="287" t="s">
        <v>560</v>
      </c>
      <c r="D31" s="274">
        <v>1</v>
      </c>
      <c r="E31" s="310"/>
      <c r="F31" s="407" t="s">
        <v>561</v>
      </c>
      <c r="G31" s="287"/>
      <c r="H31" s="441"/>
      <c r="I31" s="344" t="s">
        <v>562</v>
      </c>
      <c r="J31" s="441"/>
    </row>
    <row r="32" spans="1:10" s="333" customFormat="1" ht="15.75" x14ac:dyDescent="0.25">
      <c r="A32" s="285"/>
      <c r="B32" s="383" t="s">
        <v>563</v>
      </c>
      <c r="C32" s="287" t="s">
        <v>564</v>
      </c>
      <c r="D32" s="260">
        <v>1</v>
      </c>
      <c r="E32" s="310"/>
      <c r="F32" s="287"/>
      <c r="G32" s="287"/>
      <c r="H32" s="441"/>
      <c r="I32" s="228"/>
      <c r="J32" s="441"/>
    </row>
    <row r="33" spans="1:10" s="333" customFormat="1" ht="15.75" x14ac:dyDescent="0.25">
      <c r="A33" s="285"/>
      <c r="B33" s="383" t="s">
        <v>565</v>
      </c>
      <c r="C33" s="287" t="s">
        <v>566</v>
      </c>
      <c r="D33" s="260">
        <v>1</v>
      </c>
      <c r="E33" s="310"/>
      <c r="F33" s="287"/>
      <c r="G33" s="287"/>
      <c r="H33" s="441"/>
      <c r="I33" s="228" t="s">
        <v>567</v>
      </c>
      <c r="J33" s="441"/>
    </row>
    <row r="34" spans="1:10" s="333" customFormat="1" ht="15.75" x14ac:dyDescent="0.25">
      <c r="A34" s="582" t="str">
        <f>'Annotated Scorecard 24x36'!I28</f>
        <v>SS.C7</v>
      </c>
      <c r="B34" s="583"/>
      <c r="C34" s="375" t="str">
        <f>'Annotated Scorecard 24x36'!J28</f>
        <v>Parking and Electric Vehicles</v>
      </c>
      <c r="D34" s="323">
        <f>'Annotated Scorecard 24x36'!L28</f>
        <v>2</v>
      </c>
      <c r="E34" s="323">
        <f>'Annotated Scorecard 24x36'!M28</f>
        <v>0</v>
      </c>
      <c r="F34" s="287"/>
      <c r="G34" s="287"/>
      <c r="H34" s="441"/>
      <c r="I34" s="287"/>
      <c r="J34" s="441"/>
    </row>
    <row r="35" spans="1:10" s="333" customFormat="1" ht="78.75" x14ac:dyDescent="0.25">
      <c r="A35" s="285"/>
      <c r="B35" s="383" t="s">
        <v>568</v>
      </c>
      <c r="C35" s="287" t="s">
        <v>569</v>
      </c>
      <c r="D35" s="274">
        <v>1</v>
      </c>
      <c r="E35" s="310"/>
      <c r="F35" s="405" t="s">
        <v>570</v>
      </c>
      <c r="G35" s="228"/>
      <c r="H35" s="441"/>
      <c r="I35" s="344" t="s">
        <v>571</v>
      </c>
      <c r="J35" s="441"/>
    </row>
    <row r="36" spans="1:10" s="333" customFormat="1" ht="63" x14ac:dyDescent="0.25">
      <c r="A36" s="285"/>
      <c r="B36" s="383" t="s">
        <v>572</v>
      </c>
      <c r="C36" s="287" t="s">
        <v>573</v>
      </c>
      <c r="D36" s="260">
        <v>1</v>
      </c>
      <c r="E36" s="310"/>
      <c r="F36" s="287"/>
      <c r="G36" s="228"/>
      <c r="H36" s="441"/>
      <c r="I36" s="344" t="s">
        <v>574</v>
      </c>
      <c r="J36" s="441"/>
    </row>
    <row r="37" spans="1:10" s="333" customFormat="1" ht="15.75" x14ac:dyDescent="0.25">
      <c r="A37" s="582" t="str">
        <f>'Annotated Scorecard 24x36'!I29</f>
        <v>SS.C8</v>
      </c>
      <c r="B37" s="583"/>
      <c r="C37" s="375" t="str">
        <f>'Annotated Scorecard 24x36'!J29</f>
        <v>Post-Construction Stormwater Management</v>
      </c>
      <c r="D37" s="323">
        <f>'Annotated Scorecard 24x36'!L29</f>
        <v>2</v>
      </c>
      <c r="E37" s="323">
        <f>'Annotated Scorecard 24x36'!M29</f>
        <v>0</v>
      </c>
      <c r="F37" s="287"/>
      <c r="G37" s="287"/>
      <c r="H37" s="441"/>
      <c r="I37" s="287"/>
      <c r="J37" s="441"/>
    </row>
    <row r="38" spans="1:10" s="333" customFormat="1" ht="60" x14ac:dyDescent="0.25">
      <c r="A38" s="285"/>
      <c r="B38" s="383" t="s">
        <v>575</v>
      </c>
      <c r="C38" s="287" t="s">
        <v>576</v>
      </c>
      <c r="D38" s="641">
        <v>1</v>
      </c>
      <c r="E38" s="542"/>
      <c r="F38" s="405" t="s">
        <v>577</v>
      </c>
      <c r="G38" s="344" t="s">
        <v>578</v>
      </c>
      <c r="H38" s="441"/>
      <c r="I38" s="287"/>
      <c r="J38" s="441"/>
    </row>
    <row r="39" spans="1:10" s="333" customFormat="1" ht="47.25" x14ac:dyDescent="0.25">
      <c r="A39" s="285"/>
      <c r="B39" s="383" t="s">
        <v>579</v>
      </c>
      <c r="C39" s="287" t="s">
        <v>580</v>
      </c>
      <c r="D39" s="642"/>
      <c r="E39" s="543"/>
      <c r="F39" s="287"/>
      <c r="G39" s="287"/>
      <c r="H39" s="441"/>
      <c r="I39" s="344" t="s">
        <v>581</v>
      </c>
      <c r="J39" s="441"/>
    </row>
    <row r="40" spans="1:10" s="333" customFormat="1" ht="63" x14ac:dyDescent="0.25">
      <c r="A40" s="285"/>
      <c r="B40" s="383" t="s">
        <v>582</v>
      </c>
      <c r="C40" s="287" t="s">
        <v>583</v>
      </c>
      <c r="D40" s="260">
        <v>1</v>
      </c>
      <c r="E40" s="310"/>
      <c r="F40" s="287"/>
      <c r="G40" s="287"/>
      <c r="H40" s="441"/>
      <c r="I40" s="344" t="s">
        <v>584</v>
      </c>
      <c r="J40" s="441"/>
    </row>
    <row r="41" spans="1:10" s="333" customFormat="1" ht="15.75" x14ac:dyDescent="0.25">
      <c r="A41" s="582" t="str">
        <f>'Annotated Scorecard 24x36'!I30</f>
        <v>SS.C9</v>
      </c>
      <c r="B41" s="583"/>
      <c r="C41" s="375" t="str">
        <f>'Annotated Scorecard 24x36'!J30</f>
        <v>Reduce Heat Islands – Landscaping</v>
      </c>
      <c r="D41" s="323">
        <f>'Annotated Scorecard 24x36'!L30</f>
        <v>2</v>
      </c>
      <c r="E41" s="323">
        <f>'Annotated Scorecard 24x36'!M30</f>
        <v>0</v>
      </c>
      <c r="F41" s="287"/>
      <c r="G41" s="287"/>
      <c r="H41" s="441"/>
      <c r="I41" s="344"/>
      <c r="J41" s="441"/>
    </row>
    <row r="42" spans="1:10" s="333" customFormat="1" ht="47.25" x14ac:dyDescent="0.25">
      <c r="A42" s="285"/>
      <c r="B42" s="383" t="s">
        <v>585</v>
      </c>
      <c r="C42" s="287" t="s">
        <v>586</v>
      </c>
      <c r="D42" s="274">
        <v>1</v>
      </c>
      <c r="E42" s="310"/>
      <c r="F42" s="260"/>
      <c r="G42" s="228"/>
      <c r="H42" s="441"/>
      <c r="I42" s="344" t="s">
        <v>587</v>
      </c>
      <c r="J42" s="441"/>
    </row>
    <row r="43" spans="1:10" s="333" customFormat="1" ht="78.75" x14ac:dyDescent="0.25">
      <c r="A43" s="285"/>
      <c r="B43" s="383" t="s">
        <v>588</v>
      </c>
      <c r="C43" s="287" t="s">
        <v>589</v>
      </c>
      <c r="D43" s="260">
        <v>1</v>
      </c>
      <c r="E43" s="310"/>
      <c r="F43" s="287"/>
      <c r="G43" s="228"/>
      <c r="H43" s="441"/>
      <c r="I43" s="344" t="s">
        <v>590</v>
      </c>
      <c r="J43" s="441"/>
    </row>
    <row r="44" spans="1:10" s="333" customFormat="1" ht="15.75" x14ac:dyDescent="0.25">
      <c r="A44" s="582" t="str">
        <f>'Annotated Scorecard 24x36'!I31</f>
        <v>SS.C10</v>
      </c>
      <c r="B44" s="583"/>
      <c r="C44" s="375" t="str">
        <f>'Annotated Scorecard 24x36'!J31</f>
        <v>Reduce Heat Islands – Cool Roofs / Vegetated Roofs</v>
      </c>
      <c r="D44" s="323">
        <f>'Annotated Scorecard 24x36'!L31</f>
        <v>2</v>
      </c>
      <c r="E44" s="323">
        <f>'Annotated Scorecard 24x36'!M31</f>
        <v>0</v>
      </c>
      <c r="F44" s="287"/>
      <c r="G44" s="287"/>
      <c r="H44" s="441"/>
      <c r="I44" s="287"/>
      <c r="J44" s="441"/>
    </row>
    <row r="45" spans="1:10" s="333" customFormat="1" ht="54.75" customHeight="1" x14ac:dyDescent="0.25">
      <c r="A45" s="285"/>
      <c r="B45" s="286" t="s">
        <v>591</v>
      </c>
      <c r="C45" s="287" t="s">
        <v>592</v>
      </c>
      <c r="D45" s="274">
        <v>1</v>
      </c>
      <c r="E45" s="310"/>
      <c r="F45" s="287"/>
      <c r="G45" s="287"/>
      <c r="H45" s="441"/>
      <c r="I45" s="640" t="s">
        <v>593</v>
      </c>
      <c r="J45" s="441"/>
    </row>
    <row r="46" spans="1:10" s="333" customFormat="1" ht="54.75" customHeight="1" x14ac:dyDescent="0.25">
      <c r="A46" s="285"/>
      <c r="B46" s="286" t="s">
        <v>594</v>
      </c>
      <c r="C46" s="287" t="s">
        <v>595</v>
      </c>
      <c r="D46" s="260">
        <v>2</v>
      </c>
      <c r="E46" s="310"/>
      <c r="F46" s="287"/>
      <c r="G46" s="287"/>
      <c r="H46" s="441"/>
      <c r="I46" s="640"/>
      <c r="J46" s="441"/>
    </row>
    <row r="47" spans="1:10" s="333" customFormat="1" ht="393.75" x14ac:dyDescent="0.25">
      <c r="A47" s="582" t="str">
        <f>'Annotated Scorecard 24x36'!I32</f>
        <v>SS.C11</v>
      </c>
      <c r="B47" s="583"/>
      <c r="C47" s="375" t="str">
        <f>'Annotated Scorecard 24x36'!J32</f>
        <v>Light Pollution Reduction</v>
      </c>
      <c r="D47" s="323">
        <f>'Annotated Scorecard 24x36'!L32</f>
        <v>2</v>
      </c>
      <c r="E47" s="323">
        <f>'Annotated Scorecard 24x36'!M32</f>
        <v>0</v>
      </c>
      <c r="F47" s="287"/>
      <c r="G47" s="287"/>
      <c r="H47" s="441"/>
      <c r="I47" s="228" t="s">
        <v>596</v>
      </c>
      <c r="J47" s="441"/>
    </row>
    <row r="48" spans="1:10" s="333" customFormat="1" ht="15.75" x14ac:dyDescent="0.25">
      <c r="D48" s="377" t="s">
        <v>11</v>
      </c>
      <c r="E48" s="287">
        <f>SUM(E10,E17,E20,E26,E27,E30,E34,E37,E41,E44,E47)</f>
        <v>0</v>
      </c>
    </row>
    <row r="49" s="333" customFormat="1" ht="15.75" x14ac:dyDescent="0.25"/>
    <row r="50" s="333" customFormat="1" ht="15.75" x14ac:dyDescent="0.25"/>
  </sheetData>
  <sheetProtection algorithmName="SHA-512" hashValue="X2j0csanwO2zN4nK7L/OfqH4APZGx7f+jgdCaNr/T5YRCC4BMAV/VJIxonaDs4VBQ2XV3Z89Pb1pX2Vkve4Avg==" saltValue="CDA+y22IkL+R3PmWGpcPTg==" spinCount="100000" sheet="1" objects="1" scenarios="1"/>
  <customSheetViews>
    <customSheetView guid="{F381BDA6-B2C9-4D35-B675-34ADD0AE2CEA}" scale="70" topLeftCell="A49">
      <selection activeCell="D47" sqref="D47"/>
      <pageMargins left="0.7" right="0.7" top="0.75" bottom="0.75" header="0.3" footer="0.3"/>
      <pageSetup orientation="portrait" horizontalDpi="4294967293" verticalDpi="0" r:id="rId1"/>
    </customSheetView>
  </customSheetViews>
  <mergeCells count="30">
    <mergeCell ref="I45:I46"/>
    <mergeCell ref="D24:D25"/>
    <mergeCell ref="D28:D29"/>
    <mergeCell ref="A17:B17"/>
    <mergeCell ref="A26:B26"/>
    <mergeCell ref="A27:B27"/>
    <mergeCell ref="A34:B34"/>
    <mergeCell ref="D21:D23"/>
    <mergeCell ref="D38:D39"/>
    <mergeCell ref="E38:E39"/>
    <mergeCell ref="A47:B47"/>
    <mergeCell ref="A44:B44"/>
    <mergeCell ref="A41:B41"/>
    <mergeCell ref="A30:B30"/>
    <mergeCell ref="A20:B20"/>
    <mergeCell ref="A37:B37"/>
    <mergeCell ref="A1:J1"/>
    <mergeCell ref="A2:J2"/>
    <mergeCell ref="A3:J3"/>
    <mergeCell ref="A4:J4"/>
    <mergeCell ref="A5:B5"/>
    <mergeCell ref="I12:I13"/>
    <mergeCell ref="I14:I16"/>
    <mergeCell ref="A6:B6"/>
    <mergeCell ref="D6:D8"/>
    <mergeCell ref="E6:E8"/>
    <mergeCell ref="D14:D16"/>
    <mergeCell ref="E14:E16"/>
    <mergeCell ref="A9:B9"/>
    <mergeCell ref="A10:B10"/>
  </mergeCells>
  <hyperlinks>
    <hyperlink ref="F21" location="'SS.C3.1 - Central Location'!A1" display="Complete Table SS.C3.1 - Central Location"/>
    <hyperlink ref="F28" location="'SS.C5 - Reduce Bldg Footprint'!A1" display="Complete Table SS.C5.1 - Floor Area Ratio"/>
    <hyperlink ref="F31" location="'SS.C6 - Human Powered Trans'!A1" display="Complete Table SS.C6 - Human Powered Trans"/>
    <hyperlink ref="F35" location="'SS.C7.1 - Parking'!A1" display="Complete Table SS.C7.1 - Parking"/>
    <hyperlink ref="F38" location="'SS.C8.1 - PostConstr Stormwater'!A1" display="Complete Table SS.C8.1 - PostConstr Stormwater"/>
    <hyperlink ref="F29" location="'SS.C5 - Reduce Bldg Footprint'!A1" display="Complete Table SS.C5.1 - Floor Area Ratio"/>
  </hyperlinks>
  <pageMargins left="0.7" right="0.7" top="0.75" bottom="0.75" header="0.3" footer="0.3"/>
  <pageSetup orientation="portrait" horizontalDpi="4294967293" verticalDpi="0"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References!$B$2:$B$3</xm:f>
          </x14:formula1>
          <xm:sqref>E11:E16 E19 E21:E25 E28:E29 E31:E33 E35:E36 E38 E40 E42:E43 E45:E46</xm:sqref>
        </x14:dataValidation>
        <x14:dataValidation type="list" allowBlank="1" showInputMessage="1" showErrorMessage="1">
          <x14:formula1>
            <xm:f>References!$C$18:$C$19</xm:f>
          </x14:formula1>
          <xm:sqref>E18</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G50"/>
  <sheetViews>
    <sheetView zoomScale="70" zoomScaleNormal="70" workbookViewId="0">
      <selection activeCell="A2" sqref="A2:G2"/>
    </sheetView>
  </sheetViews>
  <sheetFormatPr defaultColWidth="9.140625" defaultRowHeight="15" x14ac:dyDescent="0.25"/>
  <cols>
    <col min="1" max="1" width="9.140625" style="255"/>
    <col min="2" max="2" width="9.85546875" style="255" customWidth="1"/>
    <col min="3" max="3" width="59" style="255" bestFit="1" customWidth="1"/>
    <col min="4" max="4" width="17.28515625" style="255" bestFit="1" customWidth="1"/>
    <col min="5" max="5" width="16" style="255" customWidth="1"/>
    <col min="6" max="6" width="64.28515625" style="255" customWidth="1"/>
    <col min="7" max="7" width="30.85546875" style="255" bestFit="1" customWidth="1"/>
    <col min="8" max="16384" width="9.140625" style="255"/>
  </cols>
  <sheetData>
    <row r="1" spans="1:7" ht="21" x14ac:dyDescent="0.25">
      <c r="A1" s="606" t="s">
        <v>187</v>
      </c>
      <c r="B1" s="606"/>
      <c r="C1" s="606"/>
      <c r="D1" s="606"/>
      <c r="E1" s="606"/>
      <c r="F1" s="606"/>
      <c r="G1" s="606"/>
    </row>
    <row r="2" spans="1:7" ht="21" x14ac:dyDescent="0.25">
      <c r="A2" s="608" t="s">
        <v>903</v>
      </c>
      <c r="B2" s="608"/>
      <c r="C2" s="609"/>
      <c r="D2" s="609"/>
      <c r="E2" s="609"/>
      <c r="F2" s="609"/>
      <c r="G2" s="609"/>
    </row>
    <row r="3" spans="1:7" ht="21" x14ac:dyDescent="0.25">
      <c r="A3" s="610" t="s">
        <v>650</v>
      </c>
      <c r="B3" s="610"/>
      <c r="C3" s="610"/>
      <c r="D3" s="610"/>
      <c r="E3" s="610"/>
      <c r="F3" s="610"/>
      <c r="G3" s="610"/>
    </row>
    <row r="4" spans="1:7" s="333" customFormat="1" ht="78.75" customHeight="1" x14ac:dyDescent="0.25">
      <c r="A4" s="566" t="s">
        <v>885</v>
      </c>
      <c r="B4" s="567"/>
      <c r="C4" s="567"/>
      <c r="D4" s="567"/>
      <c r="E4" s="567"/>
      <c r="F4" s="567"/>
      <c r="G4" s="567"/>
    </row>
    <row r="5" spans="1:7" s="333" customFormat="1" ht="15.75" x14ac:dyDescent="0.25">
      <c r="A5" s="568" t="s">
        <v>4</v>
      </c>
      <c r="B5" s="569"/>
      <c r="C5" s="326" t="s">
        <v>190</v>
      </c>
      <c r="D5" s="326" t="s">
        <v>191</v>
      </c>
      <c r="E5" s="326" t="s">
        <v>192</v>
      </c>
      <c r="F5" s="326" t="s">
        <v>193</v>
      </c>
      <c r="G5" s="326" t="s">
        <v>194</v>
      </c>
    </row>
    <row r="6" spans="1:7" s="333" customFormat="1" ht="15.75" x14ac:dyDescent="0.25">
      <c r="A6" s="582" t="str">
        <f>'Annotated Scorecard 24x36'!I20</f>
        <v>SS.P1</v>
      </c>
      <c r="B6" s="583"/>
      <c r="C6" s="375" t="str">
        <f>'Annotated Scorecard 24x36'!J20</f>
        <v>Site Selection and Evaluation</v>
      </c>
      <c r="D6" s="600" t="str">
        <f>'Annotated Scorecard 24x36'!L20</f>
        <v>P</v>
      </c>
      <c r="E6" s="603">
        <f>'Annotated Scorecard 24x36'!M20</f>
        <v>0</v>
      </c>
      <c r="F6" s="344"/>
      <c r="G6" s="441"/>
    </row>
    <row r="7" spans="1:7" s="333" customFormat="1" ht="15.75" x14ac:dyDescent="0.25">
      <c r="A7" s="322"/>
      <c r="B7" s="286" t="s">
        <v>513</v>
      </c>
      <c r="C7" s="335" t="s">
        <v>514</v>
      </c>
      <c r="D7" s="601"/>
      <c r="E7" s="604"/>
      <c r="F7" s="342"/>
      <c r="G7" s="441"/>
    </row>
    <row r="8" spans="1:7" s="333" customFormat="1" ht="15.75" x14ac:dyDescent="0.25">
      <c r="A8" s="322"/>
      <c r="B8" s="286" t="s">
        <v>516</v>
      </c>
      <c r="C8" s="335" t="s">
        <v>517</v>
      </c>
      <c r="D8" s="602"/>
      <c r="E8" s="605"/>
      <c r="F8" s="344"/>
      <c r="G8" s="441"/>
    </row>
    <row r="9" spans="1:7" s="333" customFormat="1" ht="31.5" x14ac:dyDescent="0.25">
      <c r="A9" s="582" t="str">
        <f>'Annotated Scorecard 24x36'!I21</f>
        <v>SS.P2</v>
      </c>
      <c r="B9" s="583"/>
      <c r="C9" s="375" t="str">
        <f>'Annotated Scorecard 24x36'!J21</f>
        <v>Construction Site Runoff Control</v>
      </c>
      <c r="D9" s="438" t="str">
        <f>'Annotated Scorecard 24x36'!L21</f>
        <v>P</v>
      </c>
      <c r="E9" s="439">
        <f>'Annotated Scorecard 24x36'!M21</f>
        <v>0</v>
      </c>
      <c r="F9" s="228" t="s">
        <v>651</v>
      </c>
      <c r="G9" s="441"/>
    </row>
    <row r="10" spans="1:7" s="333" customFormat="1" ht="15.75" x14ac:dyDescent="0.25">
      <c r="A10" s="582" t="str">
        <f>'Annotated Scorecard 24x36'!I22</f>
        <v>SS.C1</v>
      </c>
      <c r="B10" s="583"/>
      <c r="C10" s="375" t="str">
        <f>'Annotated Scorecard 24x36'!J22</f>
        <v>Sustainable Site Selection</v>
      </c>
      <c r="D10" s="323">
        <f>'Annotated Scorecard 24x36'!L22</f>
        <v>4</v>
      </c>
      <c r="E10" s="323">
        <f>'Annotated Scorecard 24x36'!M22</f>
        <v>0</v>
      </c>
      <c r="F10" s="332"/>
      <c r="G10" s="441"/>
    </row>
    <row r="11" spans="1:7" s="333" customFormat="1" ht="15.75" x14ac:dyDescent="0.25">
      <c r="A11" s="285"/>
      <c r="B11" s="286" t="s">
        <v>519</v>
      </c>
      <c r="C11" s="287" t="s">
        <v>520</v>
      </c>
      <c r="D11" s="274">
        <v>1</v>
      </c>
      <c r="E11" s="310"/>
      <c r="F11" s="344"/>
      <c r="G11" s="441"/>
    </row>
    <row r="12" spans="1:7" s="333" customFormat="1" ht="15.75" x14ac:dyDescent="0.25">
      <c r="A12" s="285"/>
      <c r="B12" s="286" t="s">
        <v>522</v>
      </c>
      <c r="C12" s="287" t="s">
        <v>523</v>
      </c>
      <c r="D12" s="274">
        <v>1</v>
      </c>
      <c r="E12" s="310"/>
      <c r="F12" s="344"/>
      <c r="G12" s="441"/>
    </row>
    <row r="13" spans="1:7" s="333" customFormat="1" ht="15.75" x14ac:dyDescent="0.25">
      <c r="A13" s="285"/>
      <c r="B13" s="286" t="s">
        <v>525</v>
      </c>
      <c r="C13" s="287" t="s">
        <v>526</v>
      </c>
      <c r="D13" s="274">
        <v>1</v>
      </c>
      <c r="E13" s="310"/>
      <c r="F13" s="344"/>
      <c r="G13" s="441"/>
    </row>
    <row r="14" spans="1:7" s="333" customFormat="1" ht="15.75" x14ac:dyDescent="0.25">
      <c r="A14" s="285"/>
      <c r="B14" s="286" t="s">
        <v>527</v>
      </c>
      <c r="C14" s="287" t="s">
        <v>528</v>
      </c>
      <c r="D14" s="555">
        <v>1</v>
      </c>
      <c r="E14" s="637"/>
      <c r="F14" s="344"/>
      <c r="G14" s="441"/>
    </row>
    <row r="15" spans="1:7" s="333" customFormat="1" ht="15.75" x14ac:dyDescent="0.25">
      <c r="A15" s="285"/>
      <c r="B15" s="286" t="s">
        <v>529</v>
      </c>
      <c r="C15" s="287" t="s">
        <v>530</v>
      </c>
      <c r="D15" s="556"/>
      <c r="E15" s="638"/>
      <c r="F15" s="344"/>
      <c r="G15" s="441"/>
    </row>
    <row r="16" spans="1:7" s="333" customFormat="1" ht="15.75" x14ac:dyDescent="0.25">
      <c r="A16" s="285"/>
      <c r="B16" s="286" t="s">
        <v>531</v>
      </c>
      <c r="C16" s="287" t="s">
        <v>532</v>
      </c>
      <c r="D16" s="557"/>
      <c r="E16" s="639"/>
      <c r="F16" s="344"/>
      <c r="G16" s="441"/>
    </row>
    <row r="17" spans="1:7" s="333" customFormat="1" ht="15.75" x14ac:dyDescent="0.25">
      <c r="A17" s="582" t="str">
        <f>'Annotated Scorecard 24x36'!I23</f>
        <v>SS.C2</v>
      </c>
      <c r="B17" s="583"/>
      <c r="C17" s="375" t="str">
        <f>'Annotated Scorecard 24x36'!J23</f>
        <v>Joint Use of Facilities and Parks</v>
      </c>
      <c r="D17" s="323">
        <f>'Annotated Scorecard 24x36'!L23</f>
        <v>3</v>
      </c>
      <c r="E17" s="323">
        <f>'Annotated Scorecard 24x36'!M23</f>
        <v>0</v>
      </c>
      <c r="F17" s="287"/>
      <c r="G17" s="441"/>
    </row>
    <row r="18" spans="1:7" s="333" customFormat="1" ht="15.75" x14ac:dyDescent="0.25">
      <c r="A18" s="285"/>
      <c r="B18" s="286" t="s">
        <v>533</v>
      </c>
      <c r="C18" s="287" t="s">
        <v>534</v>
      </c>
      <c r="D18" s="386" t="s">
        <v>283</v>
      </c>
      <c r="E18" s="110"/>
      <c r="F18" s="344"/>
      <c r="G18" s="441"/>
    </row>
    <row r="19" spans="1:7" s="333" customFormat="1" ht="110.25" x14ac:dyDescent="0.25">
      <c r="A19" s="285"/>
      <c r="B19" s="286" t="s">
        <v>536</v>
      </c>
      <c r="C19" s="287" t="s">
        <v>537</v>
      </c>
      <c r="D19" s="260">
        <v>1</v>
      </c>
      <c r="E19" s="310"/>
      <c r="F19" s="344" t="s">
        <v>652</v>
      </c>
      <c r="G19" s="441"/>
    </row>
    <row r="20" spans="1:7" s="333" customFormat="1" ht="15.75" x14ac:dyDescent="0.25">
      <c r="A20" s="582" t="str">
        <f>'Annotated Scorecard 24x36'!I24</f>
        <v>SS.C3</v>
      </c>
      <c r="B20" s="583"/>
      <c r="C20" s="375" t="str">
        <f>'Annotated Scorecard 24x36'!J24</f>
        <v>Central Location and Public Transportation</v>
      </c>
      <c r="D20" s="323">
        <f>'Annotated Scorecard 24x36'!L24</f>
        <v>3</v>
      </c>
      <c r="E20" s="323">
        <f>'Annotated Scorecard 24x36'!M24</f>
        <v>0</v>
      </c>
      <c r="F20" s="287"/>
      <c r="G20" s="441"/>
    </row>
    <row r="21" spans="1:7" s="385" customFormat="1" ht="31.5" x14ac:dyDescent="0.25">
      <c r="A21" s="382"/>
      <c r="B21" s="383" t="s">
        <v>539</v>
      </c>
      <c r="C21" s="384" t="s">
        <v>540</v>
      </c>
      <c r="D21" s="641">
        <v>2</v>
      </c>
      <c r="E21" s="310"/>
      <c r="F21" s="344" t="s">
        <v>653</v>
      </c>
      <c r="G21" s="445"/>
    </row>
    <row r="22" spans="1:7" s="385" customFormat="1" ht="47.25" x14ac:dyDescent="0.25">
      <c r="A22" s="382"/>
      <c r="B22" s="383" t="s">
        <v>542</v>
      </c>
      <c r="C22" s="384" t="s">
        <v>543</v>
      </c>
      <c r="D22" s="643"/>
      <c r="E22" s="310"/>
      <c r="F22" s="344" t="s">
        <v>654</v>
      </c>
      <c r="G22" s="445"/>
    </row>
    <row r="23" spans="1:7" s="385" customFormat="1" ht="31.5" x14ac:dyDescent="0.25">
      <c r="A23" s="382"/>
      <c r="B23" s="383" t="s">
        <v>544</v>
      </c>
      <c r="C23" s="384" t="s">
        <v>545</v>
      </c>
      <c r="D23" s="642"/>
      <c r="E23" s="310"/>
      <c r="F23" s="344" t="s">
        <v>653</v>
      </c>
      <c r="G23" s="445"/>
    </row>
    <row r="24" spans="1:7" s="385" customFormat="1" ht="47.25" x14ac:dyDescent="0.25">
      <c r="A24" s="382"/>
      <c r="B24" s="383" t="s">
        <v>546</v>
      </c>
      <c r="C24" s="384" t="s">
        <v>547</v>
      </c>
      <c r="D24" s="641">
        <v>1</v>
      </c>
      <c r="E24" s="310"/>
      <c r="F24" s="344" t="s">
        <v>654</v>
      </c>
      <c r="G24" s="445"/>
    </row>
    <row r="25" spans="1:7" s="385" customFormat="1" ht="94.5" x14ac:dyDescent="0.25">
      <c r="A25" s="382"/>
      <c r="B25" s="383" t="s">
        <v>548</v>
      </c>
      <c r="C25" s="384" t="s">
        <v>549</v>
      </c>
      <c r="D25" s="642"/>
      <c r="E25" s="310"/>
      <c r="F25" s="344" t="s">
        <v>655</v>
      </c>
      <c r="G25" s="445"/>
    </row>
    <row r="26" spans="1:7" s="333" customFormat="1" ht="31.5" x14ac:dyDescent="0.25">
      <c r="A26" s="582" t="str">
        <f>'Annotated Scorecard 24x36'!I25</f>
        <v>SS.C4</v>
      </c>
      <c r="B26" s="583"/>
      <c r="C26" s="375" t="str">
        <f>'Annotated Scorecard 24x36'!J25</f>
        <v>Cultural Responsive Design</v>
      </c>
      <c r="D26" s="323">
        <f>'Annotated Scorecard 24x36'!L25</f>
        <v>1</v>
      </c>
      <c r="E26" s="323">
        <f>'Annotated Scorecard 24x36'!M25</f>
        <v>0</v>
      </c>
      <c r="F26" s="344" t="s">
        <v>656</v>
      </c>
      <c r="G26" s="441"/>
    </row>
    <row r="27" spans="1:7" s="333" customFormat="1" ht="15.75" x14ac:dyDescent="0.25">
      <c r="A27" s="582" t="str">
        <f>'Annotated Scorecard 24x36'!I26</f>
        <v>SS.C5</v>
      </c>
      <c r="B27" s="583"/>
      <c r="C27" s="375" t="str">
        <f>'Annotated Scorecard 24x36'!J26</f>
        <v>Reduced Building Footprint</v>
      </c>
      <c r="D27" s="323">
        <f>'Annotated Scorecard 24x36'!L26</f>
        <v>1</v>
      </c>
      <c r="E27" s="323">
        <f>'Annotated Scorecard 24x36'!M26</f>
        <v>0</v>
      </c>
      <c r="F27" s="287"/>
      <c r="G27" s="441"/>
    </row>
    <row r="28" spans="1:7" s="333" customFormat="1" ht="15.75" x14ac:dyDescent="0.25">
      <c r="A28" s="285"/>
      <c r="B28" s="383" t="s">
        <v>551</v>
      </c>
      <c r="C28" s="287" t="s">
        <v>552</v>
      </c>
      <c r="D28" s="641">
        <v>1</v>
      </c>
      <c r="E28" s="310"/>
      <c r="F28" s="287"/>
      <c r="G28" s="441"/>
    </row>
    <row r="29" spans="1:7" s="333" customFormat="1" ht="15.75" x14ac:dyDescent="0.25">
      <c r="A29" s="285"/>
      <c r="B29" s="383" t="s">
        <v>555</v>
      </c>
      <c r="C29" s="287" t="s">
        <v>556</v>
      </c>
      <c r="D29" s="642"/>
      <c r="E29" s="310"/>
      <c r="F29" s="287"/>
      <c r="G29" s="441"/>
    </row>
    <row r="30" spans="1:7" s="333" customFormat="1" ht="15.75" x14ac:dyDescent="0.25">
      <c r="A30" s="582" t="str">
        <f>'Annotated Scorecard 24x36'!I27</f>
        <v>SS.C6</v>
      </c>
      <c r="B30" s="583"/>
      <c r="C30" s="375" t="str">
        <f>'Annotated Scorecard 24x36'!J27</f>
        <v>Human Powered Transporation</v>
      </c>
      <c r="D30" s="323">
        <f>'Annotated Scorecard 24x36'!L27</f>
        <v>3</v>
      </c>
      <c r="E30" s="323">
        <f>'Annotated Scorecard 24x36'!M27</f>
        <v>0</v>
      </c>
      <c r="F30" s="287"/>
      <c r="G30" s="441"/>
    </row>
    <row r="31" spans="1:7" s="333" customFormat="1" ht="15.75" x14ac:dyDescent="0.25">
      <c r="A31" s="285"/>
      <c r="B31" s="383" t="s">
        <v>559</v>
      </c>
      <c r="C31" s="287" t="s">
        <v>560</v>
      </c>
      <c r="D31" s="274">
        <v>1</v>
      </c>
      <c r="E31" s="310"/>
      <c r="F31" s="287" t="s">
        <v>657</v>
      </c>
      <c r="G31" s="441"/>
    </row>
    <row r="32" spans="1:7" s="333" customFormat="1" ht="63" x14ac:dyDescent="0.25">
      <c r="A32" s="285"/>
      <c r="B32" s="383" t="s">
        <v>563</v>
      </c>
      <c r="C32" s="287" t="s">
        <v>564</v>
      </c>
      <c r="D32" s="260">
        <v>1</v>
      </c>
      <c r="E32" s="310"/>
      <c r="F32" s="228" t="s">
        <v>658</v>
      </c>
      <c r="G32" s="441"/>
    </row>
    <row r="33" spans="1:7" s="333" customFormat="1" ht="15.75" x14ac:dyDescent="0.25">
      <c r="A33" s="285"/>
      <c r="B33" s="383" t="s">
        <v>565</v>
      </c>
      <c r="C33" s="287" t="s">
        <v>566</v>
      </c>
      <c r="D33" s="260">
        <v>1</v>
      </c>
      <c r="E33" s="310"/>
      <c r="F33" s="287" t="s">
        <v>657</v>
      </c>
      <c r="G33" s="441"/>
    </row>
    <row r="34" spans="1:7" s="333" customFormat="1" ht="15.75" x14ac:dyDescent="0.25">
      <c r="A34" s="582" t="str">
        <f>'Annotated Scorecard 24x36'!I28</f>
        <v>SS.C7</v>
      </c>
      <c r="B34" s="583"/>
      <c r="C34" s="375" t="str">
        <f>'Annotated Scorecard 24x36'!J28</f>
        <v>Parking and Electric Vehicles</v>
      </c>
      <c r="D34" s="323">
        <f>'Annotated Scorecard 24x36'!L28</f>
        <v>2</v>
      </c>
      <c r="E34" s="323">
        <f>'Annotated Scorecard 24x36'!M28</f>
        <v>0</v>
      </c>
      <c r="F34" s="287"/>
      <c r="G34" s="441"/>
    </row>
    <row r="35" spans="1:7" s="333" customFormat="1" ht="15.75" x14ac:dyDescent="0.25">
      <c r="A35" s="285"/>
      <c r="B35" s="383" t="s">
        <v>568</v>
      </c>
      <c r="C35" s="287" t="s">
        <v>569</v>
      </c>
      <c r="D35" s="274">
        <v>1</v>
      </c>
      <c r="E35" s="310"/>
      <c r="F35" s="553" t="s">
        <v>659</v>
      </c>
      <c r="G35" s="441"/>
    </row>
    <row r="36" spans="1:7" s="333" customFormat="1" ht="15.75" x14ac:dyDescent="0.25">
      <c r="A36" s="285"/>
      <c r="B36" s="383" t="s">
        <v>572</v>
      </c>
      <c r="C36" s="287" t="s">
        <v>573</v>
      </c>
      <c r="D36" s="260">
        <v>1</v>
      </c>
      <c r="E36" s="310"/>
      <c r="F36" s="554"/>
      <c r="G36" s="441"/>
    </row>
    <row r="37" spans="1:7" s="333" customFormat="1" ht="15.75" x14ac:dyDescent="0.25">
      <c r="A37" s="582" t="str">
        <f>'Annotated Scorecard 24x36'!I29</f>
        <v>SS.C8</v>
      </c>
      <c r="B37" s="583"/>
      <c r="C37" s="375" t="str">
        <f>'Annotated Scorecard 24x36'!J29</f>
        <v>Post-Construction Stormwater Management</v>
      </c>
      <c r="D37" s="323">
        <f>'Annotated Scorecard 24x36'!L29</f>
        <v>2</v>
      </c>
      <c r="E37" s="323">
        <f>'Annotated Scorecard 24x36'!M29</f>
        <v>0</v>
      </c>
      <c r="F37" s="287"/>
      <c r="G37" s="441"/>
    </row>
    <row r="38" spans="1:7" s="333" customFormat="1" ht="15.75" x14ac:dyDescent="0.25">
      <c r="A38" s="285"/>
      <c r="B38" s="383" t="s">
        <v>575</v>
      </c>
      <c r="C38" s="287" t="s">
        <v>576</v>
      </c>
      <c r="D38" s="641">
        <v>1</v>
      </c>
      <c r="E38" s="542"/>
      <c r="F38" s="344"/>
      <c r="G38" s="441"/>
    </row>
    <row r="39" spans="1:7" s="333" customFormat="1" ht="63" x14ac:dyDescent="0.25">
      <c r="A39" s="285"/>
      <c r="B39" s="383" t="s">
        <v>579</v>
      </c>
      <c r="C39" s="287" t="s">
        <v>580</v>
      </c>
      <c r="D39" s="642"/>
      <c r="E39" s="543"/>
      <c r="F39" s="228" t="s">
        <v>660</v>
      </c>
      <c r="G39" s="441"/>
    </row>
    <row r="40" spans="1:7" s="333" customFormat="1" ht="15.75" x14ac:dyDescent="0.25">
      <c r="A40" s="285"/>
      <c r="B40" s="383" t="s">
        <v>582</v>
      </c>
      <c r="C40" s="287" t="s">
        <v>583</v>
      </c>
      <c r="D40" s="260">
        <v>1</v>
      </c>
      <c r="E40" s="310"/>
      <c r="F40" s="287" t="s">
        <v>661</v>
      </c>
      <c r="G40" s="441"/>
    </row>
    <row r="41" spans="1:7" s="333" customFormat="1" ht="15.75" x14ac:dyDescent="0.25">
      <c r="A41" s="582" t="str">
        <f>'Annotated Scorecard 24x36'!I30</f>
        <v>SS.C9</v>
      </c>
      <c r="B41" s="583"/>
      <c r="C41" s="375" t="str">
        <f>'Annotated Scorecard 24x36'!J30</f>
        <v>Reduce Heat Islands – Landscaping</v>
      </c>
      <c r="D41" s="323">
        <f>'Annotated Scorecard 24x36'!L30</f>
        <v>2</v>
      </c>
      <c r="E41" s="323">
        <f>'Annotated Scorecard 24x36'!M30</f>
        <v>0</v>
      </c>
      <c r="F41" s="287"/>
      <c r="G41" s="441"/>
    </row>
    <row r="42" spans="1:7" s="333" customFormat="1" ht="15.75" x14ac:dyDescent="0.25">
      <c r="A42" s="285"/>
      <c r="B42" s="383" t="s">
        <v>585</v>
      </c>
      <c r="C42" s="287" t="s">
        <v>586</v>
      </c>
      <c r="D42" s="274">
        <v>1</v>
      </c>
      <c r="E42" s="310"/>
      <c r="F42" s="228"/>
      <c r="G42" s="441"/>
    </row>
    <row r="43" spans="1:7" s="333" customFormat="1" ht="31.5" x14ac:dyDescent="0.25">
      <c r="A43" s="285"/>
      <c r="B43" s="383" t="s">
        <v>588</v>
      </c>
      <c r="C43" s="287" t="s">
        <v>589</v>
      </c>
      <c r="D43" s="260">
        <v>1</v>
      </c>
      <c r="E43" s="310"/>
      <c r="F43" s="228" t="s">
        <v>662</v>
      </c>
      <c r="G43" s="441"/>
    </row>
    <row r="44" spans="1:7" s="333" customFormat="1" ht="15.75" x14ac:dyDescent="0.25">
      <c r="A44" s="582" t="str">
        <f>'Annotated Scorecard 24x36'!I31</f>
        <v>SS.C10</v>
      </c>
      <c r="B44" s="583"/>
      <c r="C44" s="375" t="str">
        <f>'Annotated Scorecard 24x36'!J31</f>
        <v>Reduce Heat Islands – Cool Roofs / Vegetated Roofs</v>
      </c>
      <c r="D44" s="323">
        <f>'Annotated Scorecard 24x36'!L31</f>
        <v>2</v>
      </c>
      <c r="E44" s="323">
        <f>'Annotated Scorecard 24x36'!M31</f>
        <v>0</v>
      </c>
      <c r="F44" s="287"/>
      <c r="G44" s="441"/>
    </row>
    <row r="45" spans="1:7" s="333" customFormat="1" ht="15.75" x14ac:dyDescent="0.25">
      <c r="A45" s="285"/>
      <c r="B45" s="286" t="s">
        <v>591</v>
      </c>
      <c r="C45" s="287" t="s">
        <v>592</v>
      </c>
      <c r="D45" s="274">
        <v>1</v>
      </c>
      <c r="E45" s="310"/>
      <c r="F45" s="578" t="s">
        <v>663</v>
      </c>
      <c r="G45" s="441"/>
    </row>
    <row r="46" spans="1:7" s="333" customFormat="1" ht="15.75" x14ac:dyDescent="0.25">
      <c r="A46" s="285"/>
      <c r="B46" s="286" t="s">
        <v>594</v>
      </c>
      <c r="C46" s="287" t="s">
        <v>595</v>
      </c>
      <c r="D46" s="260">
        <v>2</v>
      </c>
      <c r="E46" s="310"/>
      <c r="F46" s="558"/>
      <c r="G46" s="441"/>
    </row>
    <row r="47" spans="1:7" s="333" customFormat="1" ht="47.25" x14ac:dyDescent="0.25">
      <c r="A47" s="582" t="str">
        <f>'Annotated Scorecard 24x36'!I32</f>
        <v>SS.C11</v>
      </c>
      <c r="B47" s="583"/>
      <c r="C47" s="375" t="str">
        <f>'Annotated Scorecard 24x36'!J32</f>
        <v>Light Pollution Reduction</v>
      </c>
      <c r="D47" s="323">
        <f>'Annotated Scorecard 24x36'!L32</f>
        <v>2</v>
      </c>
      <c r="E47" s="323">
        <f>'Annotated Scorecard 24x36'!M32</f>
        <v>0</v>
      </c>
      <c r="F47" s="228" t="s">
        <v>664</v>
      </c>
      <c r="G47" s="441"/>
    </row>
    <row r="48" spans="1:7" s="333" customFormat="1" ht="15.75" x14ac:dyDescent="0.25">
      <c r="D48" s="377" t="s">
        <v>11</v>
      </c>
      <c r="E48" s="287">
        <f>SUM(E10,E17,E20,E26,E27,E30,E34,E37,E41,E44,E47)</f>
        <v>0</v>
      </c>
    </row>
    <row r="49" s="333" customFormat="1" ht="15.75" x14ac:dyDescent="0.25"/>
    <row r="50" s="333" customFormat="1" ht="15.75" x14ac:dyDescent="0.25"/>
  </sheetData>
  <sheetProtection algorithmName="SHA-512" hashValue="4hN2GxDW8Wk0kOMDu0AbM2fblQNFiTFEXpsVTTdaO/icGwgnKJK7bTBKBRhDfxrBNJIasf7XfX31vSb26qA3Og==" saltValue="03/V2daN+7MXvvABd6n0tQ==" spinCount="100000" sheet="1" objects="1" scenarios="1"/>
  <customSheetViews>
    <customSheetView guid="{F381BDA6-B2C9-4D35-B675-34ADD0AE2CEA}" scale="70" topLeftCell="A31">
      <selection activeCell="E47" sqref="E47"/>
      <pageMargins left="0.7" right="0.7" top="0.75" bottom="0.75" header="0.3" footer="0.3"/>
      <pageSetup orientation="portrait" horizontalDpi="4294967293" verticalDpi="0" r:id="rId1"/>
    </customSheetView>
  </customSheetViews>
  <mergeCells count="29">
    <mergeCell ref="A6:B6"/>
    <mergeCell ref="D6:D8"/>
    <mergeCell ref="E6:E8"/>
    <mergeCell ref="A1:G1"/>
    <mergeCell ref="A2:G2"/>
    <mergeCell ref="A3:G3"/>
    <mergeCell ref="A4:G4"/>
    <mergeCell ref="A5:B5"/>
    <mergeCell ref="A27:B27"/>
    <mergeCell ref="A9:B9"/>
    <mergeCell ref="A10:B10"/>
    <mergeCell ref="D14:D16"/>
    <mergeCell ref="E14:E16"/>
    <mergeCell ref="A17:B17"/>
    <mergeCell ref="A20:B20"/>
    <mergeCell ref="D21:D23"/>
    <mergeCell ref="D24:D25"/>
    <mergeCell ref="A26:B26"/>
    <mergeCell ref="D28:D29"/>
    <mergeCell ref="A30:B30"/>
    <mergeCell ref="A34:B34"/>
    <mergeCell ref="A37:B37"/>
    <mergeCell ref="D38:D39"/>
    <mergeCell ref="A41:B41"/>
    <mergeCell ref="A44:B44"/>
    <mergeCell ref="A47:B47"/>
    <mergeCell ref="F35:F36"/>
    <mergeCell ref="F45:F46"/>
    <mergeCell ref="E38:E39"/>
  </mergeCells>
  <pageMargins left="0.7" right="0.7" top="0.75" bottom="0.75" header="0.3" footer="0.3"/>
  <pageSetup orientation="portrait" horizontalDpi="4294967293" verticalDpi="0"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References!$C$18:$C$19</xm:f>
          </x14:formula1>
          <xm:sqref>E18</xm:sqref>
        </x14:dataValidation>
        <x14:dataValidation type="list" allowBlank="1" showInputMessage="1" showErrorMessage="1">
          <x14:formula1>
            <xm:f>References!$B$2:$B$3</xm:f>
          </x14:formula1>
          <xm:sqref>E11:E16 E19 E21:E25 E28:E29 E31:E33 E35:E36 E38 E40 E42:E43 E45:E46</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J23"/>
  <sheetViews>
    <sheetView topLeftCell="A7" zoomScale="70" zoomScaleNormal="70" workbookViewId="0">
      <selection activeCell="F19" sqref="F19:F21"/>
    </sheetView>
  </sheetViews>
  <sheetFormatPr defaultColWidth="9.140625" defaultRowHeight="15" x14ac:dyDescent="0.25"/>
  <cols>
    <col min="1" max="2" width="9.140625" style="255"/>
    <col min="3" max="3" width="59" style="255" bestFit="1" customWidth="1"/>
    <col min="4" max="4" width="17.28515625" style="255" bestFit="1" customWidth="1"/>
    <col min="5" max="5" width="16" style="255" customWidth="1"/>
    <col min="6" max="6" width="16" style="52" customWidth="1"/>
    <col min="7" max="7" width="47.5703125" style="255" customWidth="1"/>
    <col min="8" max="8" width="34.5703125" style="255" bestFit="1" customWidth="1"/>
    <col min="9" max="16384" width="9.140625" style="255"/>
  </cols>
  <sheetData>
    <row r="1" spans="1:10" ht="21" x14ac:dyDescent="0.25">
      <c r="A1" s="606" t="s">
        <v>187</v>
      </c>
      <c r="B1" s="606"/>
      <c r="C1" s="606"/>
      <c r="D1" s="606"/>
      <c r="E1" s="606"/>
      <c r="F1" s="606"/>
      <c r="G1" s="606"/>
      <c r="H1" s="606"/>
    </row>
    <row r="2" spans="1:10" ht="21" x14ac:dyDescent="0.25">
      <c r="A2" s="608" t="s">
        <v>665</v>
      </c>
      <c r="B2" s="608"/>
      <c r="C2" s="608"/>
      <c r="D2" s="608"/>
      <c r="E2" s="608"/>
      <c r="F2" s="608"/>
      <c r="G2" s="608"/>
      <c r="H2" s="608"/>
    </row>
    <row r="3" spans="1:10" ht="21" x14ac:dyDescent="0.25">
      <c r="A3" s="610" t="s">
        <v>666</v>
      </c>
      <c r="B3" s="610"/>
      <c r="C3" s="610"/>
      <c r="D3" s="610"/>
      <c r="E3" s="610"/>
      <c r="F3" s="610"/>
      <c r="G3" s="610"/>
      <c r="H3" s="610"/>
    </row>
    <row r="4" spans="1:10" ht="99.75" customHeight="1" x14ac:dyDescent="0.25">
      <c r="A4" s="644" t="s">
        <v>885</v>
      </c>
      <c r="B4" s="644"/>
      <c r="C4" s="644"/>
      <c r="D4" s="644"/>
      <c r="E4" s="644"/>
      <c r="F4" s="644"/>
      <c r="G4" s="644"/>
      <c r="H4" s="644"/>
      <c r="I4" s="410"/>
      <c r="J4" s="410"/>
    </row>
    <row r="5" spans="1:10" ht="15.75" x14ac:dyDescent="0.25">
      <c r="A5" s="568" t="s">
        <v>4</v>
      </c>
      <c r="B5" s="569"/>
      <c r="C5" s="326" t="s">
        <v>190</v>
      </c>
      <c r="D5" s="326" t="s">
        <v>191</v>
      </c>
      <c r="E5" s="326" t="s">
        <v>192</v>
      </c>
      <c r="F5" s="326" t="s">
        <v>254</v>
      </c>
      <c r="G5" s="326" t="s">
        <v>195</v>
      </c>
      <c r="H5" s="327" t="s">
        <v>196</v>
      </c>
    </row>
    <row r="6" spans="1:10" ht="78.75" x14ac:dyDescent="0.25">
      <c r="A6" s="582" t="str">
        <f>'Annotated Scorecard 24x36'!I35</f>
        <v>MW.P1</v>
      </c>
      <c r="B6" s="583"/>
      <c r="C6" s="375" t="str">
        <f>'Annotated Scorecard 24x36'!J35</f>
        <v>Storage and Collection of Recyclables</v>
      </c>
      <c r="D6" s="438" t="str">
        <f>'Annotated Scorecard 24x36'!L35</f>
        <v>P</v>
      </c>
      <c r="E6" s="439">
        <f>'Annotated Scorecard 24x36'!M35</f>
        <v>0</v>
      </c>
      <c r="F6" s="102"/>
      <c r="G6" s="329" t="s">
        <v>667</v>
      </c>
      <c r="H6" s="441"/>
    </row>
    <row r="7" spans="1:10" ht="173.25" x14ac:dyDescent="0.25">
      <c r="A7" s="582" t="str">
        <f>'Annotated Scorecard 24x36'!I36</f>
        <v>MW.P2</v>
      </c>
      <c r="B7" s="583"/>
      <c r="C7" s="375" t="str">
        <f>'Annotated Scorecard 24x36'!J36</f>
        <v>Minimum Construction Site Waste Management</v>
      </c>
      <c r="D7" s="440" t="str">
        <f>'Annotated Scorecard 24x36'!L36</f>
        <v>P</v>
      </c>
      <c r="E7" s="439">
        <f>'Annotated Scorecard 24x36'!M36</f>
        <v>0</v>
      </c>
      <c r="F7" s="102"/>
      <c r="G7" s="329" t="s">
        <v>668</v>
      </c>
      <c r="H7" s="441"/>
    </row>
    <row r="8" spans="1:10" ht="15.75" x14ac:dyDescent="0.25">
      <c r="A8" s="582" t="str">
        <f>'Annotated Scorecard 24x36'!I37</f>
        <v>MW.C1</v>
      </c>
      <c r="B8" s="583"/>
      <c r="C8" s="375" t="str">
        <f>'Annotated Scorecard 24x36'!J37</f>
        <v>Construction Site Waste Management</v>
      </c>
      <c r="D8" s="323">
        <f>'Annotated Scorecard 24x36'!L37</f>
        <v>2</v>
      </c>
      <c r="E8" s="323">
        <f>'Annotated Scorecard 24x36'!M37</f>
        <v>0</v>
      </c>
      <c r="F8" s="102"/>
      <c r="G8" s="341" t="s">
        <v>669</v>
      </c>
      <c r="H8" s="441"/>
    </row>
    <row r="9" spans="1:10" ht="15.75" x14ac:dyDescent="0.25">
      <c r="A9" s="582" t="str">
        <f>'Annotated Scorecard 24x36'!I38</f>
        <v>MW.C2</v>
      </c>
      <c r="B9" s="583"/>
      <c r="C9" s="375" t="str">
        <f>'Annotated Scorecard 24x36'!J38</f>
        <v xml:space="preserve">Single Attribute – Recycled Content </v>
      </c>
      <c r="D9" s="323">
        <f>'Annotated Scorecard 24x36'!L38</f>
        <v>2</v>
      </c>
      <c r="E9" s="360">
        <f>'Annotated Scorecard 24x36'!M38</f>
        <v>0</v>
      </c>
      <c r="F9" s="408" t="s">
        <v>670</v>
      </c>
      <c r="G9" s="228"/>
      <c r="H9" s="441"/>
    </row>
    <row r="10" spans="1:10" ht="15.75" x14ac:dyDescent="0.25">
      <c r="A10" s="582" t="str">
        <f>'Annotated Scorecard 24x36'!I39</f>
        <v>MW.C3</v>
      </c>
      <c r="B10" s="583"/>
      <c r="C10" s="375" t="str">
        <f>'Annotated Scorecard 24x36'!J39</f>
        <v>Single Attribute - Rapidly Renewable Materials</v>
      </c>
      <c r="D10" s="323">
        <f>'Annotated Scorecard 24x36'!L39</f>
        <v>2</v>
      </c>
      <c r="E10" s="323">
        <f>'Annotated Scorecard 24x36'!M39</f>
        <v>0</v>
      </c>
      <c r="F10" s="102"/>
      <c r="G10" s="287"/>
      <c r="H10" s="441"/>
    </row>
    <row r="11" spans="1:10" ht="15.75" x14ac:dyDescent="0.25">
      <c r="A11" s="285"/>
      <c r="B11" s="286" t="s">
        <v>671</v>
      </c>
      <c r="C11" s="287" t="s">
        <v>672</v>
      </c>
      <c r="D11" s="274">
        <v>1</v>
      </c>
      <c r="E11" s="310"/>
      <c r="F11" s="408" t="s">
        <v>670</v>
      </c>
      <c r="G11" s="228"/>
      <c r="H11" s="441"/>
    </row>
    <row r="12" spans="1:10" ht="15.75" x14ac:dyDescent="0.25">
      <c r="A12" s="285"/>
      <c r="B12" s="286" t="s">
        <v>673</v>
      </c>
      <c r="C12" s="287" t="s">
        <v>674</v>
      </c>
      <c r="D12" s="274">
        <v>1</v>
      </c>
      <c r="E12" s="310"/>
      <c r="F12" s="408" t="s">
        <v>670</v>
      </c>
      <c r="G12" s="228"/>
      <c r="H12" s="441"/>
    </row>
    <row r="13" spans="1:10" ht="15.75" x14ac:dyDescent="0.25">
      <c r="A13" s="582" t="str">
        <f>'Annotated Scorecard 24x36'!I40</f>
        <v>MW.C4</v>
      </c>
      <c r="B13" s="583"/>
      <c r="C13" s="375" t="str">
        <f>'Annotated Scorecard 24x36'!J40</f>
        <v>Single Attribute - Certified Wood</v>
      </c>
      <c r="D13" s="323">
        <f>'Annotated Scorecard 24x36'!L40</f>
        <v>1</v>
      </c>
      <c r="E13" s="360">
        <f>'Annotated Scorecard 24x36'!M40</f>
        <v>0</v>
      </c>
      <c r="F13" s="408" t="s">
        <v>670</v>
      </c>
      <c r="G13" s="228"/>
      <c r="H13" s="441"/>
    </row>
    <row r="14" spans="1:10" ht="15.75" x14ac:dyDescent="0.25">
      <c r="A14" s="582" t="str">
        <f>'Annotated Scorecard 24x36'!I41</f>
        <v>MW.C5</v>
      </c>
      <c r="B14" s="583"/>
      <c r="C14" s="375" t="str">
        <f>'Annotated Scorecard 24x36'!J41</f>
        <v>Single Attribute - Regional Materials</v>
      </c>
      <c r="D14" s="323">
        <f>'Annotated Scorecard 24x36'!L41</f>
        <v>2</v>
      </c>
      <c r="E14" s="360">
        <f>'Annotated Scorecard 24x36'!M41</f>
        <v>0</v>
      </c>
      <c r="F14" s="408" t="s">
        <v>670</v>
      </c>
      <c r="G14" s="228"/>
      <c r="H14" s="441"/>
    </row>
    <row r="15" spans="1:10" ht="47.25" x14ac:dyDescent="0.25">
      <c r="A15" s="582" t="str">
        <f>'Annotated Scorecard 24x36'!I42</f>
        <v>MW.C6</v>
      </c>
      <c r="B15" s="583"/>
      <c r="C15" s="375" t="str">
        <f>'Annotated Scorecard 24x36'!J42</f>
        <v>Material Reuse</v>
      </c>
      <c r="D15" s="323">
        <f>'Annotated Scorecard 24x36'!L42</f>
        <v>2</v>
      </c>
      <c r="E15" s="360">
        <f>'Annotated Scorecard 24x36'!M42</f>
        <v>0</v>
      </c>
      <c r="F15" s="408" t="s">
        <v>670</v>
      </c>
      <c r="G15" s="289" t="s">
        <v>675</v>
      </c>
      <c r="H15" s="441"/>
    </row>
    <row r="16" spans="1:10" ht="15.75" x14ac:dyDescent="0.25">
      <c r="A16" s="582" t="str">
        <f>'Annotated Scorecard 24x36'!I43</f>
        <v>MW.C7</v>
      </c>
      <c r="B16" s="583"/>
      <c r="C16" s="375" t="str">
        <f>'Annotated Scorecard 24x36'!J43</f>
        <v>Durable and Low Maintenance Flooring</v>
      </c>
      <c r="D16" s="323">
        <f>'Annotated Scorecard 24x36'!L43</f>
        <v>1</v>
      </c>
      <c r="E16" s="360">
        <f>'Annotated Scorecard 24x36'!M43</f>
        <v>0</v>
      </c>
      <c r="F16" s="408" t="s">
        <v>670</v>
      </c>
      <c r="G16" s="289"/>
      <c r="H16" s="441"/>
    </row>
    <row r="17" spans="1:8" ht="47.25" x14ac:dyDescent="0.25">
      <c r="A17" s="582" t="str">
        <f>'Annotated Scorecard 24x36'!I44</f>
        <v>MW.C8</v>
      </c>
      <c r="B17" s="583"/>
      <c r="C17" s="375" t="str">
        <f>'Annotated Scorecard 24x36'!J44</f>
        <v>Building Reuse – Exterior</v>
      </c>
      <c r="D17" s="323">
        <f>'Annotated Scorecard 24x36'!L44</f>
        <v>2</v>
      </c>
      <c r="E17" s="360">
        <f>'Annotated Scorecard 24x36'!M44</f>
        <v>0</v>
      </c>
      <c r="F17" s="405" t="s">
        <v>676</v>
      </c>
      <c r="G17" s="329" t="s">
        <v>677</v>
      </c>
      <c r="H17" s="441"/>
    </row>
    <row r="18" spans="1:8" ht="47.25" x14ac:dyDescent="0.25">
      <c r="A18" s="582" t="str">
        <f>'Annotated Scorecard 24x36'!I45</f>
        <v>MW.C9</v>
      </c>
      <c r="B18" s="583"/>
      <c r="C18" s="375" t="str">
        <f>'Annotated Scorecard 24x36'!J45</f>
        <v>Building Reuse – Interior</v>
      </c>
      <c r="D18" s="323">
        <f>'Annotated Scorecard 24x36'!L45</f>
        <v>1</v>
      </c>
      <c r="E18" s="360">
        <f>'Annotated Scorecard 24x36'!M45</f>
        <v>0</v>
      </c>
      <c r="F18" s="409" t="s">
        <v>676</v>
      </c>
      <c r="G18" s="330" t="s">
        <v>677</v>
      </c>
      <c r="H18" s="441"/>
    </row>
    <row r="19" spans="1:8" ht="15.75" x14ac:dyDescent="0.25">
      <c r="A19" s="582" t="str">
        <f>'Annotated Scorecard 24x36'!I46</f>
        <v>MW.C10</v>
      </c>
      <c r="B19" s="583"/>
      <c r="C19" s="375" t="str">
        <f>'Annotated Scorecard 24x36'!J46</f>
        <v>Environmental Performance Reporting</v>
      </c>
      <c r="D19" s="324">
        <f>'Annotated Scorecard 24x36'!L46</f>
        <v>4</v>
      </c>
      <c r="E19" s="380">
        <f>'Annotated Scorecard 24x36'!M46</f>
        <v>0</v>
      </c>
      <c r="F19" s="647" t="s">
        <v>670</v>
      </c>
      <c r="G19" s="289"/>
      <c r="H19" s="442"/>
    </row>
    <row r="20" spans="1:8" ht="15.75" x14ac:dyDescent="0.25">
      <c r="A20" s="293"/>
      <c r="B20" s="389" t="s">
        <v>678</v>
      </c>
      <c r="C20" s="340" t="s">
        <v>679</v>
      </c>
      <c r="D20" s="361" t="s">
        <v>283</v>
      </c>
      <c r="E20" s="110"/>
      <c r="F20" s="648"/>
      <c r="G20" s="289"/>
      <c r="H20" s="441"/>
    </row>
    <row r="21" spans="1:8" ht="15.75" x14ac:dyDescent="0.25">
      <c r="A21" s="645" t="s">
        <v>680</v>
      </c>
      <c r="B21" s="646"/>
      <c r="C21" s="340" t="s">
        <v>681</v>
      </c>
      <c r="D21" s="361" t="s">
        <v>682</v>
      </c>
      <c r="E21" s="110"/>
      <c r="F21" s="649"/>
      <c r="G21" s="289"/>
      <c r="H21" s="441"/>
    </row>
    <row r="22" spans="1:8" ht="15.75" x14ac:dyDescent="0.25">
      <c r="A22" s="333"/>
      <c r="B22" s="333"/>
      <c r="C22" s="333"/>
      <c r="D22" s="377" t="s">
        <v>11</v>
      </c>
      <c r="E22" s="335">
        <f>SUM(E8,E9,E10,E13,E14,E15,E16,E17,E18,E19)</f>
        <v>0</v>
      </c>
      <c r="G22" s="333"/>
      <c r="H22" s="333"/>
    </row>
    <row r="23" spans="1:8" ht="15.75" x14ac:dyDescent="0.25">
      <c r="G23" s="333"/>
      <c r="H23" s="333"/>
    </row>
  </sheetData>
  <sheetProtection algorithmName="SHA-512" hashValue="jaqe4NUzRJ/NaO19wd3Rtgs1qb32BRPMZbFdEBIhm2qVNqTENPFDjtrRcn/r36usF2K7HxOLSrO1rk9MVqaslg==" saltValue="FPb4/81CsJ0/XtP1R1BRFA==" spinCount="100000" sheet="1" objects="1" scenarios="1"/>
  <customSheetViews>
    <customSheetView guid="{F381BDA6-B2C9-4D35-B675-34ADD0AE2CEA}" scale="70" topLeftCell="C1">
      <selection activeCell="K6" sqref="K6"/>
      <pageMargins left="0.7" right="0.7" top="0.75" bottom="0.75" header="0.3" footer="0.3"/>
      <pageSetup orientation="portrait" horizontalDpi="4294967293" verticalDpi="0" r:id="rId1"/>
    </customSheetView>
  </customSheetViews>
  <mergeCells count="19">
    <mergeCell ref="A21:B21"/>
    <mergeCell ref="F19:F21"/>
    <mergeCell ref="A15:B15"/>
    <mergeCell ref="A17:B17"/>
    <mergeCell ref="A18:B18"/>
    <mergeCell ref="A19:B19"/>
    <mergeCell ref="A16:B16"/>
    <mergeCell ref="A3:H3"/>
    <mergeCell ref="A2:H2"/>
    <mergeCell ref="A1:H1"/>
    <mergeCell ref="A4:H4"/>
    <mergeCell ref="A14:B14"/>
    <mergeCell ref="A13:B13"/>
    <mergeCell ref="A5:B5"/>
    <mergeCell ref="A6:B6"/>
    <mergeCell ref="A7:B7"/>
    <mergeCell ref="A8:B8"/>
    <mergeCell ref="A9:B9"/>
    <mergeCell ref="A10:B10"/>
  </mergeCells>
  <hyperlinks>
    <hyperlink ref="F9" location="'Materials Plan Sheet'!A1" display="Materials  PS"/>
    <hyperlink ref="F11" location="'Materials Plan Sheet'!A1" display="Materials  PS"/>
    <hyperlink ref="F12" location="'Materials Plan Sheet'!A1" display="Materials  PS"/>
    <hyperlink ref="F13" location="'Materials Plan Sheet'!A1" display="Materials  PS"/>
    <hyperlink ref="F14" location="'Materials Plan Sheet'!A1" display="Materials  PS"/>
    <hyperlink ref="F15" location="'Materials Plan Sheet'!A1" display="Materials  PS"/>
    <hyperlink ref="F16" location="'Materials Plan Sheet'!A1" display="Materials  PS"/>
    <hyperlink ref="F19:F21" location="'Materials Plan Sheet'!A1" display="Materials  PS"/>
    <hyperlink ref="F17" location="'MW.C8 &amp; .C9 - Reuse'!A1" display="MW.C8 &amp; .C9 - Reuse"/>
    <hyperlink ref="F18" location="'MW.C8 &amp; .C9 - Reuse'!A1" display="MW.C8 &amp; .C9 - Reuse"/>
  </hyperlinks>
  <pageMargins left="0.7" right="0.7" top="0.75" bottom="0.75" header="0.3" footer="0.3"/>
  <pageSetup orientation="portrait" horizontalDpi="4294967293" verticalDpi="0" r:id="rId2"/>
  <extLst>
    <ext xmlns:x14="http://schemas.microsoft.com/office/spreadsheetml/2009/9/main" uri="{CCE6A557-97BC-4b89-ADB6-D9C93CAAB3DF}">
      <x14:dataValidations xmlns:xm="http://schemas.microsoft.com/office/excel/2006/main" disablePrompts="1" count="3">
        <x14:dataValidation type="list" allowBlank="1" showInputMessage="1" showErrorMessage="1">
          <x14:formula1>
            <xm:f>References!$B$2:$B$3</xm:f>
          </x14:formula1>
          <xm:sqref>E11:E12</xm:sqref>
        </x14:dataValidation>
        <x14:dataValidation type="list" allowBlank="1" showInputMessage="1" showErrorMessage="1">
          <x14:formula1>
            <xm:f>References!$C$18:$C$19</xm:f>
          </x14:formula1>
          <xm:sqref>E20</xm:sqref>
        </x14:dataValidation>
        <x14:dataValidation type="list" allowBlank="1" showInputMessage="1" showErrorMessage="1">
          <x14:formula1>
            <xm:f>References!$C$19:$C$21</xm:f>
          </x14:formula1>
          <xm:sqref>E21</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H23"/>
  <sheetViews>
    <sheetView zoomScale="75" zoomScaleNormal="75" workbookViewId="0">
      <selection activeCell="A2" sqref="A2:H2"/>
    </sheetView>
  </sheetViews>
  <sheetFormatPr defaultColWidth="9.140625" defaultRowHeight="15" x14ac:dyDescent="0.25"/>
  <cols>
    <col min="1" max="1" width="9.140625" style="1"/>
    <col min="2" max="2" width="9.85546875" style="1" customWidth="1"/>
    <col min="3" max="3" width="59" style="1" bestFit="1" customWidth="1"/>
    <col min="4" max="4" width="17.28515625" style="1" bestFit="1" customWidth="1"/>
    <col min="5" max="6" width="16" style="1" customWidth="1"/>
    <col min="7" max="7" width="47.5703125" style="1" customWidth="1"/>
    <col min="8" max="8" width="34.5703125" style="1" bestFit="1" customWidth="1"/>
    <col min="9" max="16384" width="9.140625" style="1"/>
  </cols>
  <sheetData>
    <row r="1" spans="1:8" ht="21" x14ac:dyDescent="0.35">
      <c r="A1" s="532" t="s">
        <v>187</v>
      </c>
      <c r="B1" s="532"/>
      <c r="C1" s="532"/>
      <c r="D1" s="532"/>
      <c r="E1" s="532"/>
      <c r="F1" s="532"/>
      <c r="G1" s="532"/>
      <c r="H1" s="532"/>
    </row>
    <row r="2" spans="1:8" ht="21" x14ac:dyDescent="0.35">
      <c r="A2" s="533" t="s">
        <v>903</v>
      </c>
      <c r="B2" s="533"/>
      <c r="C2" s="534"/>
      <c r="D2" s="534"/>
      <c r="E2" s="534"/>
      <c r="F2" s="534"/>
      <c r="G2" s="534"/>
      <c r="H2" s="534"/>
    </row>
    <row r="3" spans="1:8" ht="21" x14ac:dyDescent="0.35">
      <c r="A3" s="535" t="s">
        <v>776</v>
      </c>
      <c r="B3" s="535"/>
      <c r="C3" s="535"/>
      <c r="D3" s="535"/>
      <c r="E3" s="535"/>
      <c r="F3" s="535"/>
      <c r="G3" s="535"/>
      <c r="H3" s="535"/>
    </row>
    <row r="4" spans="1:8" s="333" customFormat="1" ht="97.5" customHeight="1" x14ac:dyDescent="0.25">
      <c r="A4" s="566" t="s">
        <v>885</v>
      </c>
      <c r="B4" s="567"/>
      <c r="C4" s="567"/>
      <c r="D4" s="567"/>
      <c r="E4" s="567"/>
      <c r="F4" s="567"/>
      <c r="G4" s="567"/>
      <c r="H4" s="567"/>
    </row>
    <row r="5" spans="1:8" s="333" customFormat="1" ht="15.75" x14ac:dyDescent="0.25">
      <c r="A5" s="568" t="s">
        <v>4</v>
      </c>
      <c r="B5" s="569"/>
      <c r="C5" s="326" t="s">
        <v>190</v>
      </c>
      <c r="D5" s="326" t="s">
        <v>191</v>
      </c>
      <c r="E5" s="326" t="s">
        <v>192</v>
      </c>
      <c r="F5" s="326" t="s">
        <v>254</v>
      </c>
      <c r="G5" s="326" t="s">
        <v>193</v>
      </c>
      <c r="H5" s="326" t="s">
        <v>194</v>
      </c>
    </row>
    <row r="6" spans="1:8" s="333" customFormat="1" ht="63" x14ac:dyDescent="0.25">
      <c r="A6" s="582" t="str">
        <f>'Annotated Scorecard 24x36'!I35</f>
        <v>MW.P1</v>
      </c>
      <c r="B6" s="583"/>
      <c r="C6" s="375" t="str">
        <f>'Annotated Scorecard 24x36'!J35</f>
        <v>Storage and Collection of Recyclables</v>
      </c>
      <c r="D6" s="438" t="str">
        <f>'Annotated Scorecard 24x36'!L35</f>
        <v>P</v>
      </c>
      <c r="E6" s="439">
        <f>'Annotated Scorecard 24x36'!M35</f>
        <v>0</v>
      </c>
      <c r="F6" s="287"/>
      <c r="G6" s="329" t="s">
        <v>777</v>
      </c>
      <c r="H6" s="441"/>
    </row>
    <row r="7" spans="1:8" s="333" customFormat="1" ht="31.5" x14ac:dyDescent="0.25">
      <c r="A7" s="582" t="str">
        <f>'Annotated Scorecard 24x36'!I36</f>
        <v>MW.P2</v>
      </c>
      <c r="B7" s="583"/>
      <c r="C7" s="375" t="str">
        <f>'Annotated Scorecard 24x36'!J36</f>
        <v>Minimum Construction Site Waste Management</v>
      </c>
      <c r="D7" s="440" t="str">
        <f>'Annotated Scorecard 24x36'!L36</f>
        <v>P</v>
      </c>
      <c r="E7" s="439">
        <f>'Annotated Scorecard 24x36'!M36</f>
        <v>0</v>
      </c>
      <c r="F7" s="287"/>
      <c r="G7" s="329" t="s">
        <v>778</v>
      </c>
      <c r="H7" s="441"/>
    </row>
    <row r="8" spans="1:8" s="333" customFormat="1" ht="15.75" x14ac:dyDescent="0.25">
      <c r="A8" s="582" t="str">
        <f>'Annotated Scorecard 24x36'!I37</f>
        <v>MW.C1</v>
      </c>
      <c r="B8" s="583"/>
      <c r="C8" s="375" t="str">
        <f>'Annotated Scorecard 24x36'!J37</f>
        <v>Construction Site Waste Management</v>
      </c>
      <c r="D8" s="323">
        <f>'Annotated Scorecard 24x36'!L37</f>
        <v>2</v>
      </c>
      <c r="E8" s="323">
        <f>'Annotated Scorecard 24x36'!M37</f>
        <v>0</v>
      </c>
      <c r="F8" s="287"/>
      <c r="G8" s="228" t="s">
        <v>669</v>
      </c>
      <c r="H8" s="441"/>
    </row>
    <row r="9" spans="1:8" s="333" customFormat="1" ht="141.75" x14ac:dyDescent="0.25">
      <c r="A9" s="582" t="str">
        <f>'Annotated Scorecard 24x36'!I38</f>
        <v>MW.C2</v>
      </c>
      <c r="B9" s="583"/>
      <c r="C9" s="375" t="str">
        <f>'Annotated Scorecard 24x36'!J38</f>
        <v xml:space="preserve">Single Attribute – Recycled Content </v>
      </c>
      <c r="D9" s="323">
        <f>'Annotated Scorecard 24x36'!L38</f>
        <v>2</v>
      </c>
      <c r="E9" s="360">
        <f>'Annotated Scorecard 24x36'!M38</f>
        <v>0</v>
      </c>
      <c r="F9" s="497" t="s">
        <v>670</v>
      </c>
      <c r="G9" s="316" t="s">
        <v>779</v>
      </c>
      <c r="H9" s="441"/>
    </row>
    <row r="10" spans="1:8" s="333" customFormat="1" ht="51.95" customHeight="1" x14ac:dyDescent="0.25">
      <c r="A10" s="582" t="str">
        <f>'Annotated Scorecard 24x36'!I39</f>
        <v>MW.C3</v>
      </c>
      <c r="B10" s="583"/>
      <c r="C10" s="375" t="str">
        <f>'Annotated Scorecard 24x36'!J39</f>
        <v>Single Attribute - Rapidly Renewable Materials</v>
      </c>
      <c r="D10" s="323">
        <f>'Annotated Scorecard 24x36'!L39</f>
        <v>2</v>
      </c>
      <c r="E10" s="323">
        <f>'Annotated Scorecard 24x36'!M39</f>
        <v>0</v>
      </c>
      <c r="F10" s="94"/>
      <c r="G10" s="650" t="s">
        <v>780</v>
      </c>
      <c r="H10" s="441"/>
    </row>
    <row r="11" spans="1:8" s="333" customFormat="1" ht="51.95" customHeight="1" x14ac:dyDescent="0.25">
      <c r="A11" s="285"/>
      <c r="B11" s="286" t="s">
        <v>671</v>
      </c>
      <c r="C11" s="287" t="s">
        <v>672</v>
      </c>
      <c r="D11" s="274">
        <v>1</v>
      </c>
      <c r="E11" s="310"/>
      <c r="F11" s="497" t="s">
        <v>670</v>
      </c>
      <c r="G11" s="651"/>
      <c r="H11" s="441"/>
    </row>
    <row r="12" spans="1:8" s="333" customFormat="1" ht="51.95" customHeight="1" x14ac:dyDescent="0.25">
      <c r="A12" s="285"/>
      <c r="B12" s="286" t="s">
        <v>673</v>
      </c>
      <c r="C12" s="287" t="s">
        <v>674</v>
      </c>
      <c r="D12" s="274">
        <v>1</v>
      </c>
      <c r="E12" s="310"/>
      <c r="F12" s="497" t="s">
        <v>670</v>
      </c>
      <c r="G12" s="652"/>
      <c r="H12" s="441"/>
    </row>
    <row r="13" spans="1:8" s="333" customFormat="1" ht="173.25" x14ac:dyDescent="0.25">
      <c r="A13" s="582" t="str">
        <f>'Annotated Scorecard 24x36'!I40</f>
        <v>MW.C4</v>
      </c>
      <c r="B13" s="583"/>
      <c r="C13" s="375" t="str">
        <f>'Annotated Scorecard 24x36'!J40</f>
        <v>Single Attribute - Certified Wood</v>
      </c>
      <c r="D13" s="323">
        <f>'Annotated Scorecard 24x36'!L40</f>
        <v>1</v>
      </c>
      <c r="E13" s="360">
        <f>'Annotated Scorecard 24x36'!M40</f>
        <v>0</v>
      </c>
      <c r="F13" s="497" t="s">
        <v>670</v>
      </c>
      <c r="G13" s="316" t="s">
        <v>781</v>
      </c>
      <c r="H13" s="441"/>
    </row>
    <row r="14" spans="1:8" s="333" customFormat="1" ht="157.5" x14ac:dyDescent="0.25">
      <c r="A14" s="582" t="str">
        <f>'Annotated Scorecard 24x36'!I41</f>
        <v>MW.C5</v>
      </c>
      <c r="B14" s="583"/>
      <c r="C14" s="375" t="str">
        <f>'Annotated Scorecard 24x36'!J41</f>
        <v>Single Attribute - Regional Materials</v>
      </c>
      <c r="D14" s="323">
        <f>'Annotated Scorecard 24x36'!L41</f>
        <v>2</v>
      </c>
      <c r="E14" s="360">
        <f>'Annotated Scorecard 24x36'!M41</f>
        <v>0</v>
      </c>
      <c r="F14" s="497" t="s">
        <v>670</v>
      </c>
      <c r="G14" s="316" t="s">
        <v>782</v>
      </c>
      <c r="H14" s="441"/>
    </row>
    <row r="15" spans="1:8" s="333" customFormat="1" ht="110.25" x14ac:dyDescent="0.25">
      <c r="A15" s="582" t="str">
        <f>'Annotated Scorecard 24x36'!I42</f>
        <v>MW.C6</v>
      </c>
      <c r="B15" s="583"/>
      <c r="C15" s="375" t="str">
        <f>'Annotated Scorecard 24x36'!J42</f>
        <v>Material Reuse</v>
      </c>
      <c r="D15" s="323">
        <f>'Annotated Scorecard 24x36'!L42</f>
        <v>2</v>
      </c>
      <c r="E15" s="360">
        <f>'Annotated Scorecard 24x36'!M42</f>
        <v>0</v>
      </c>
      <c r="F15" s="94" t="s">
        <v>670</v>
      </c>
      <c r="G15" s="316" t="s">
        <v>783</v>
      </c>
      <c r="H15" s="441"/>
    </row>
    <row r="16" spans="1:8" s="333" customFormat="1" ht="141.75" x14ac:dyDescent="0.25">
      <c r="A16" s="582" t="str">
        <f>'Annotated Scorecard 24x36'!I43</f>
        <v>MW.C7</v>
      </c>
      <c r="B16" s="583"/>
      <c r="C16" s="375" t="str">
        <f>'Annotated Scorecard 24x36'!J43</f>
        <v>Durable and Low Maintenance Flooring</v>
      </c>
      <c r="D16" s="323">
        <f>'Annotated Scorecard 24x36'!L43</f>
        <v>1</v>
      </c>
      <c r="E16" s="360">
        <f>'Annotated Scorecard 24x36'!M43</f>
        <v>0</v>
      </c>
      <c r="F16" s="497" t="s">
        <v>670</v>
      </c>
      <c r="G16" s="316" t="s">
        <v>784</v>
      </c>
      <c r="H16" s="441"/>
    </row>
    <row r="17" spans="1:8" s="333" customFormat="1" ht="94.5" x14ac:dyDescent="0.25">
      <c r="A17" s="582" t="str">
        <f>'Annotated Scorecard 24x36'!I44</f>
        <v>MW.C8</v>
      </c>
      <c r="B17" s="583"/>
      <c r="C17" s="375" t="str">
        <f>'Annotated Scorecard 24x36'!J44</f>
        <v>Building Reuse – Exterior</v>
      </c>
      <c r="D17" s="323">
        <f>'Annotated Scorecard 24x36'!L44</f>
        <v>2</v>
      </c>
      <c r="E17" s="360">
        <f>'Annotated Scorecard 24x36'!M44</f>
        <v>0</v>
      </c>
      <c r="F17" s="498" t="s">
        <v>785</v>
      </c>
      <c r="G17" s="316" t="s">
        <v>786</v>
      </c>
      <c r="H17" s="441"/>
    </row>
    <row r="18" spans="1:8" s="333" customFormat="1" ht="94.5" x14ac:dyDescent="0.25">
      <c r="A18" s="582" t="str">
        <f>'Annotated Scorecard 24x36'!I45</f>
        <v>MW.C9</v>
      </c>
      <c r="B18" s="583"/>
      <c r="C18" s="375" t="str">
        <f>'Annotated Scorecard 24x36'!J45</f>
        <v>Building Reuse – Interior</v>
      </c>
      <c r="D18" s="323">
        <f>'Annotated Scorecard 24x36'!L45</f>
        <v>1</v>
      </c>
      <c r="E18" s="360">
        <f>'Annotated Scorecard 24x36'!M45</f>
        <v>0</v>
      </c>
      <c r="F18" s="486" t="s">
        <v>785</v>
      </c>
      <c r="G18" s="314" t="s">
        <v>787</v>
      </c>
      <c r="H18" s="441"/>
    </row>
    <row r="19" spans="1:8" s="333" customFormat="1" ht="44.1" customHeight="1" x14ac:dyDescent="0.25">
      <c r="A19" s="582" t="str">
        <f>'Annotated Scorecard 24x36'!I46</f>
        <v>MW.C10</v>
      </c>
      <c r="B19" s="583"/>
      <c r="C19" s="375" t="str">
        <f>'Annotated Scorecard 24x36'!J46</f>
        <v>Environmental Performance Reporting</v>
      </c>
      <c r="D19" s="324">
        <f>'Annotated Scorecard 24x36'!L46</f>
        <v>4</v>
      </c>
      <c r="E19" s="380">
        <f>'Annotated Scorecard 24x36'!M46</f>
        <v>0</v>
      </c>
      <c r="F19" s="653" t="s">
        <v>670</v>
      </c>
      <c r="G19" s="656" t="s">
        <v>788</v>
      </c>
      <c r="H19" s="442"/>
    </row>
    <row r="20" spans="1:8" s="333" customFormat="1" ht="44.1" customHeight="1" x14ac:dyDescent="0.25">
      <c r="A20" s="293"/>
      <c r="B20" s="389" t="s">
        <v>678</v>
      </c>
      <c r="C20" s="376"/>
      <c r="D20" s="274"/>
      <c r="E20" s="110"/>
      <c r="F20" s="654"/>
      <c r="G20" s="657"/>
      <c r="H20" s="441"/>
    </row>
    <row r="21" spans="1:8" s="333" customFormat="1" ht="44.1" customHeight="1" x14ac:dyDescent="0.25">
      <c r="A21" s="645" t="s">
        <v>680</v>
      </c>
      <c r="B21" s="646"/>
      <c r="C21" s="376"/>
      <c r="D21" s="274"/>
      <c r="E21" s="310"/>
      <c r="F21" s="655"/>
      <c r="G21" s="658"/>
      <c r="H21" s="441"/>
    </row>
    <row r="22" spans="1:8" s="333" customFormat="1" ht="15.75" x14ac:dyDescent="0.25">
      <c r="D22" s="377" t="s">
        <v>11</v>
      </c>
      <c r="E22" s="335">
        <f>SUM(E8,E9,E10,E13,E14,E15,E16,E17,E18,E19)</f>
        <v>0</v>
      </c>
    </row>
    <row r="23" spans="1:8" s="333" customFormat="1" ht="15.75" x14ac:dyDescent="0.25"/>
  </sheetData>
  <sheetProtection algorithmName="SHA-512" hashValue="WD0+WCypZ6+WMmo94cHvxm7l8FUyh0+Xx/s5aC2DpjQh8dioXh4z+Hca6hz9YyllBweJytVe0zFS0Vzv0Z3w/g==" saltValue="LghcYfBUdQ4tR6t/W/nSAQ==" spinCount="100000" sheet="1" objects="1" scenarios="1"/>
  <customSheetViews>
    <customSheetView guid="{F381BDA6-B2C9-4D35-B675-34ADD0AE2CEA}" scale="85">
      <selection activeCell="E11" sqref="E11"/>
      <pageMargins left="0.7" right="0.7" top="0.75" bottom="0.75" header="0.3" footer="0.3"/>
      <pageSetup orientation="portrait" horizontalDpi="4294967293" verticalDpi="0" r:id="rId1"/>
    </customSheetView>
  </customSheetViews>
  <mergeCells count="21">
    <mergeCell ref="A1:H1"/>
    <mergeCell ref="A2:H2"/>
    <mergeCell ref="A3:H3"/>
    <mergeCell ref="A4:H4"/>
    <mergeCell ref="A5:B5"/>
    <mergeCell ref="G10:G12"/>
    <mergeCell ref="F19:F21"/>
    <mergeCell ref="G19:G21"/>
    <mergeCell ref="A6:B6"/>
    <mergeCell ref="A8:B8"/>
    <mergeCell ref="A9:B9"/>
    <mergeCell ref="A10:B10"/>
    <mergeCell ref="A7:B7"/>
    <mergeCell ref="A13:B13"/>
    <mergeCell ref="A15:B15"/>
    <mergeCell ref="A18:B18"/>
    <mergeCell ref="A14:B14"/>
    <mergeCell ref="A17:B17"/>
    <mergeCell ref="A19:B19"/>
    <mergeCell ref="A16:B16"/>
    <mergeCell ref="A21:B21"/>
  </mergeCells>
  <hyperlinks>
    <hyperlink ref="F9" location="'Materials Plan Sheet'!A1" display="Materials  PS"/>
    <hyperlink ref="F11" location="'Materials Plan Sheet'!A1" display="Materials  PS"/>
    <hyperlink ref="F12" location="'Materials Plan Sheet'!A1" display="Materials  PS"/>
    <hyperlink ref="F13" location="'Materials Plan Sheet'!A1" display="Materials  PS"/>
    <hyperlink ref="F14" location="'Materials Plan Sheet'!A1" display="Materials  PS"/>
    <hyperlink ref="F16" location="'Materials Plan Sheet'!A1" display="Materials  PS"/>
    <hyperlink ref="F17" location="'MW.C8 &amp; .C9 - Reuse'!A1" display="Table MW.C8 &amp; .C9 - Reuse"/>
    <hyperlink ref="F18" location="'MW.C8 &amp; .C9 - Reuse'!A1" display="Table MW.C8 &amp; .C9 - Reuse"/>
    <hyperlink ref="F19:F21" location="'Materials Plan Sheet'!A1" display="Materials  PS"/>
  </hyperlinks>
  <pageMargins left="0.7" right="0.7" top="0.75" bottom="0.75" header="0.3" footer="0.3"/>
  <pageSetup orientation="portrait" horizontalDpi="4294967293" verticalDpi="0"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References!$B$2:$B$3</xm:f>
          </x14:formula1>
          <xm:sqref>E11:E12 E20:E21</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J26"/>
  <sheetViews>
    <sheetView topLeftCell="A7" zoomScale="85" zoomScaleNormal="85" workbookViewId="0">
      <selection activeCell="G10" sqref="G10"/>
    </sheetView>
  </sheetViews>
  <sheetFormatPr defaultColWidth="9.140625" defaultRowHeight="15" x14ac:dyDescent="0.25"/>
  <cols>
    <col min="1" max="2" width="9.140625" style="255"/>
    <col min="3" max="3" width="59" style="255" bestFit="1" customWidth="1"/>
    <col min="4" max="4" width="17.28515625" style="255" bestFit="1" customWidth="1"/>
    <col min="5" max="5" width="16" style="255" customWidth="1"/>
    <col min="6" max="6" width="64.28515625" style="255" customWidth="1"/>
    <col min="7" max="7" width="30.85546875" style="255" bestFit="1" customWidth="1"/>
    <col min="8" max="8" width="47.5703125" style="255" customWidth="1"/>
    <col min="9" max="9" width="34.5703125" style="255" bestFit="1" customWidth="1"/>
    <col min="10" max="16384" width="9.140625" style="255"/>
  </cols>
  <sheetData>
    <row r="1" spans="1:10" ht="21" x14ac:dyDescent="0.25">
      <c r="A1" s="606" t="s">
        <v>187</v>
      </c>
      <c r="B1" s="606"/>
      <c r="C1" s="606"/>
      <c r="D1" s="606"/>
      <c r="E1" s="606"/>
      <c r="F1" s="606"/>
      <c r="G1" s="606"/>
      <c r="H1" s="606"/>
      <c r="I1" s="606"/>
    </row>
    <row r="2" spans="1:10" ht="21" x14ac:dyDescent="0.25">
      <c r="A2" s="608" t="s">
        <v>903</v>
      </c>
      <c r="B2" s="608"/>
      <c r="C2" s="609"/>
      <c r="D2" s="609"/>
      <c r="E2" s="609"/>
      <c r="F2" s="609"/>
      <c r="G2" s="609"/>
      <c r="H2" s="609"/>
      <c r="I2" s="609"/>
    </row>
    <row r="3" spans="1:10" ht="21" x14ac:dyDescent="0.25">
      <c r="A3" s="610" t="s">
        <v>789</v>
      </c>
      <c r="B3" s="610"/>
      <c r="C3" s="610"/>
      <c r="D3" s="610"/>
      <c r="E3" s="610"/>
      <c r="F3" s="610"/>
      <c r="G3" s="610"/>
      <c r="H3" s="610"/>
      <c r="I3" s="610"/>
    </row>
    <row r="4" spans="1:10" ht="95.25" customHeight="1" x14ac:dyDescent="0.25">
      <c r="A4" s="644" t="s">
        <v>885</v>
      </c>
      <c r="B4" s="644"/>
      <c r="C4" s="644"/>
      <c r="D4" s="644"/>
      <c r="E4" s="644"/>
      <c r="F4" s="644"/>
      <c r="G4" s="644"/>
      <c r="H4" s="644"/>
      <c r="I4" s="644"/>
      <c r="J4" s="411"/>
    </row>
    <row r="5" spans="1:10" ht="15.75" x14ac:dyDescent="0.25">
      <c r="A5" s="568" t="s">
        <v>4</v>
      </c>
      <c r="B5" s="569"/>
      <c r="C5" s="326" t="s">
        <v>190</v>
      </c>
      <c r="D5" s="326" t="s">
        <v>191</v>
      </c>
      <c r="E5" s="326" t="s">
        <v>192</v>
      </c>
      <c r="F5" s="326" t="s">
        <v>193</v>
      </c>
      <c r="G5" s="326" t="s">
        <v>194</v>
      </c>
      <c r="H5" s="326" t="s">
        <v>195</v>
      </c>
      <c r="I5" s="327" t="s">
        <v>196</v>
      </c>
    </row>
    <row r="6" spans="1:10" x14ac:dyDescent="0.25">
      <c r="A6" s="659" t="str">
        <f>'Annotated Scorecard 24x36'!I49</f>
        <v>OM.P1</v>
      </c>
      <c r="B6" s="660"/>
      <c r="C6" s="368" t="str">
        <f>'Annotated Scorecard 24x36'!J49</f>
        <v>District High Performance Operations</v>
      </c>
      <c r="D6" s="432" t="str">
        <f>'Annotated Scorecard 24x36'!L49</f>
        <v>P</v>
      </c>
      <c r="E6" s="437">
        <f>'Annotated Scorecard 24x36'!M49</f>
        <v>0</v>
      </c>
      <c r="F6" s="94"/>
      <c r="G6" s="446"/>
      <c r="H6" s="381"/>
      <c r="I6" s="446"/>
    </row>
    <row r="7" spans="1:10" x14ac:dyDescent="0.25">
      <c r="A7" s="659" t="str">
        <f>'Annotated Scorecard 24x36'!I50</f>
        <v>OM.P2</v>
      </c>
      <c r="B7" s="660"/>
      <c r="C7" s="368" t="str">
        <f>'Annotated Scorecard 24x36'!J50</f>
        <v>Systems Maintenance Plan</v>
      </c>
      <c r="D7" s="432" t="str">
        <f>'Annotated Scorecard 24x36'!L50</f>
        <v>P</v>
      </c>
      <c r="E7" s="437">
        <f>'Annotated Scorecard 24x36'!M50</f>
        <v>0</v>
      </c>
      <c r="F7" s="94"/>
      <c r="G7" s="446"/>
      <c r="H7" s="94"/>
      <c r="I7" s="446"/>
    </row>
    <row r="8" spans="1:10" x14ac:dyDescent="0.25">
      <c r="A8" s="659" t="str">
        <f>'Annotated Scorecard 24x36'!I51</f>
        <v>OM.C1</v>
      </c>
      <c r="B8" s="660"/>
      <c r="C8" s="368" t="str">
        <f>'Annotated Scorecard 24x36'!J51</f>
        <v>District High Performance Planning</v>
      </c>
      <c r="D8" s="393">
        <f>'Annotated Scorecard 24x36'!L51</f>
        <v>1</v>
      </c>
      <c r="E8" s="392">
        <f>'Annotated Scorecard 24x36'!M51</f>
        <v>0</v>
      </c>
      <c r="F8" s="363"/>
      <c r="G8" s="446"/>
      <c r="H8" s="94"/>
      <c r="I8" s="446"/>
    </row>
    <row r="9" spans="1:10" x14ac:dyDescent="0.25">
      <c r="A9" s="659" t="str">
        <f>'Annotated Scorecard 24x36'!I52</f>
        <v>OM.C2</v>
      </c>
      <c r="B9" s="660"/>
      <c r="C9" s="368" t="str">
        <f>'Annotated Scorecard 24x36'!J52</f>
        <v>Enhanced High Performance Operations</v>
      </c>
      <c r="D9" s="393">
        <f>'Annotated Scorecard 24x36'!L52</f>
        <v>7</v>
      </c>
      <c r="E9" s="392">
        <f>'Annotated Scorecard 24x36'!M52</f>
        <v>0</v>
      </c>
      <c r="F9" s="94"/>
      <c r="G9" s="446"/>
      <c r="H9" s="94"/>
      <c r="I9" s="446"/>
    </row>
    <row r="10" spans="1:10" x14ac:dyDescent="0.25">
      <c r="A10" s="17"/>
      <c r="B10" s="18" t="s">
        <v>790</v>
      </c>
      <c r="C10" s="94" t="s">
        <v>791</v>
      </c>
      <c r="D10" s="391">
        <v>5</v>
      </c>
      <c r="E10" s="310"/>
      <c r="F10" s="94"/>
      <c r="G10" s="446"/>
      <c r="H10" s="94"/>
      <c r="I10" s="446"/>
    </row>
    <row r="11" spans="1:10" x14ac:dyDescent="0.25">
      <c r="A11" s="17"/>
      <c r="B11" s="18" t="s">
        <v>792</v>
      </c>
      <c r="C11" s="94" t="s">
        <v>793</v>
      </c>
      <c r="D11" s="667">
        <v>1</v>
      </c>
      <c r="E11" s="542"/>
      <c r="F11" s="381"/>
      <c r="G11" s="446"/>
      <c r="H11" s="94"/>
      <c r="I11" s="446"/>
    </row>
    <row r="12" spans="1:10" x14ac:dyDescent="0.25">
      <c r="A12" s="17"/>
      <c r="B12" s="18" t="s">
        <v>794</v>
      </c>
      <c r="C12" s="94" t="s">
        <v>795</v>
      </c>
      <c r="D12" s="668"/>
      <c r="E12" s="543"/>
      <c r="F12" s="381"/>
      <c r="G12" s="446"/>
      <c r="H12" s="94"/>
      <c r="I12" s="446"/>
    </row>
    <row r="13" spans="1:10" x14ac:dyDescent="0.25">
      <c r="A13" s="17"/>
      <c r="B13" s="18" t="s">
        <v>796</v>
      </c>
      <c r="C13" s="94" t="s">
        <v>797</v>
      </c>
      <c r="D13" s="391">
        <v>1</v>
      </c>
      <c r="E13" s="310"/>
      <c r="F13" s="381"/>
      <c r="G13" s="446"/>
      <c r="H13" s="94"/>
      <c r="I13" s="446"/>
    </row>
    <row r="14" spans="1:10" x14ac:dyDescent="0.25">
      <c r="A14" s="659" t="str">
        <f>'Annotated Scorecard 24x36'!I53</f>
        <v>OM.C3</v>
      </c>
      <c r="B14" s="660"/>
      <c r="C14" s="368" t="str">
        <f>'Annotated Scorecard 24x36'!J53</f>
        <v>Anti-Idling Measures</v>
      </c>
      <c r="D14" s="393">
        <f>'Annotated Scorecard 24x36'!L53</f>
        <v>1</v>
      </c>
      <c r="E14" s="392">
        <f>'Annotated Scorecard 24x36'!M53</f>
        <v>0</v>
      </c>
      <c r="F14" s="364"/>
      <c r="G14" s="446"/>
      <c r="H14" s="94"/>
      <c r="I14" s="446"/>
    </row>
    <row r="15" spans="1:10" x14ac:dyDescent="0.25">
      <c r="A15" s="659" t="str">
        <f>'Annotated Scorecard 24x36'!I54</f>
        <v>OM.C4</v>
      </c>
      <c r="B15" s="660"/>
      <c r="C15" s="368" t="str">
        <f>'Annotated Scorecard 24x36'!J54</f>
        <v>Green Cleaning</v>
      </c>
      <c r="D15" s="394">
        <f>'Annotated Scorecard 24x36'!L54</f>
        <v>1</v>
      </c>
      <c r="E15" s="395">
        <f>'Annotated Scorecard 24x36'!M54</f>
        <v>0</v>
      </c>
      <c r="F15" s="94"/>
      <c r="G15" s="446"/>
      <c r="H15" s="94"/>
      <c r="I15" s="446"/>
    </row>
    <row r="16" spans="1:10" x14ac:dyDescent="0.25">
      <c r="A16" s="17"/>
      <c r="B16" s="18" t="s">
        <v>798</v>
      </c>
      <c r="C16" s="94" t="s">
        <v>799</v>
      </c>
      <c r="D16" s="391">
        <v>1</v>
      </c>
      <c r="E16" s="110"/>
      <c r="F16" s="363"/>
      <c r="G16" s="446"/>
      <c r="H16" s="94"/>
      <c r="I16" s="446"/>
    </row>
    <row r="17" spans="1:9" x14ac:dyDescent="0.25">
      <c r="A17" s="659" t="str">
        <f>'Annotated Scorecard 24x36'!I55</f>
        <v>OM.C5</v>
      </c>
      <c r="B17" s="660"/>
      <c r="C17" s="368" t="str">
        <f>'Annotated Scorecard 24x36'!J55</f>
        <v>Work Order and Maintenance Management System</v>
      </c>
      <c r="D17" s="393">
        <f>'Annotated Scorecard 24x36'!L55</f>
        <v>1</v>
      </c>
      <c r="E17" s="392">
        <f>'Annotated Scorecard 24x36'!M55</f>
        <v>0</v>
      </c>
      <c r="F17" s="381"/>
      <c r="G17" s="446"/>
      <c r="H17" s="94"/>
      <c r="I17" s="446"/>
    </row>
    <row r="18" spans="1:9" x14ac:dyDescent="0.25">
      <c r="A18" s="659" t="str">
        <f>'Annotated Scorecard 24x36'!I56</f>
        <v>OM.C6</v>
      </c>
      <c r="B18" s="660"/>
      <c r="C18" s="368" t="str">
        <f>'Annotated Scorecard 24x36'!J56</f>
        <v>Indoor Environmental Management Plan</v>
      </c>
      <c r="D18" s="393">
        <f>'Annotated Scorecard 24x36'!L56</f>
        <v>2</v>
      </c>
      <c r="E18" s="392">
        <f>'Annotated Scorecard 24x36'!M56</f>
        <v>0</v>
      </c>
      <c r="F18" s="363"/>
      <c r="G18" s="446"/>
      <c r="H18" s="94"/>
      <c r="I18" s="446"/>
    </row>
    <row r="19" spans="1:9" x14ac:dyDescent="0.25">
      <c r="A19" s="659" t="str">
        <f>'Annotated Scorecard 24x36'!I57</f>
        <v>OM.C7</v>
      </c>
      <c r="B19" s="660"/>
      <c r="C19" s="368" t="str">
        <f>'Annotated Scorecard 24x36'!J57</f>
        <v>Integrated Pest Management</v>
      </c>
      <c r="D19" s="661">
        <f>'Annotated Scorecard 24x36'!L57</f>
        <v>1</v>
      </c>
      <c r="E19" s="664">
        <f>'Annotated Scorecard 24x36'!M57</f>
        <v>0</v>
      </c>
      <c r="F19" s="94"/>
      <c r="G19" s="446"/>
      <c r="H19" s="94"/>
      <c r="I19" s="446"/>
    </row>
    <row r="20" spans="1:9" ht="15.75" customHeight="1" x14ac:dyDescent="0.25">
      <c r="A20" s="17"/>
      <c r="B20" s="18" t="s">
        <v>800</v>
      </c>
      <c r="C20" s="94" t="s">
        <v>801</v>
      </c>
      <c r="D20" s="662"/>
      <c r="E20" s="665"/>
      <c r="F20" s="94"/>
      <c r="G20" s="446"/>
      <c r="H20" s="277"/>
      <c r="I20" s="446"/>
    </row>
    <row r="21" spans="1:9" ht="45" x14ac:dyDescent="0.25">
      <c r="A21" s="17"/>
      <c r="B21" s="18" t="s">
        <v>802</v>
      </c>
      <c r="C21" s="94" t="s">
        <v>803</v>
      </c>
      <c r="D21" s="663"/>
      <c r="E21" s="666"/>
      <c r="F21" s="94"/>
      <c r="G21" s="446"/>
      <c r="H21" s="277" t="s">
        <v>804</v>
      </c>
      <c r="I21" s="446"/>
    </row>
    <row r="22" spans="1:9" x14ac:dyDescent="0.25">
      <c r="A22" s="659" t="str">
        <f>'Annotated Scorecard 24x36'!I58</f>
        <v>OM.C8</v>
      </c>
      <c r="B22" s="660"/>
      <c r="C22" s="368" t="str">
        <f>'Annotated Scorecard 24x36'!J58</f>
        <v>Climate Change Action / Carbon Footprint Reporting</v>
      </c>
      <c r="D22" s="393">
        <f>'Annotated Scorecard 24x36'!L58</f>
        <v>2</v>
      </c>
      <c r="E22" s="393">
        <f>'Annotated Scorecard 24x36'!M58</f>
        <v>0</v>
      </c>
      <c r="F22" s="363"/>
      <c r="G22" s="446"/>
      <c r="H22" s="94"/>
      <c r="I22" s="446"/>
    </row>
    <row r="23" spans="1:9" x14ac:dyDescent="0.25">
      <c r="A23" s="369"/>
      <c r="B23" s="18" t="s">
        <v>805</v>
      </c>
      <c r="C23" s="94" t="s">
        <v>806</v>
      </c>
      <c r="D23" s="391">
        <v>1</v>
      </c>
      <c r="E23" s="310"/>
      <c r="F23" s="381"/>
      <c r="G23" s="446"/>
      <c r="H23" s="94"/>
      <c r="I23" s="446"/>
    </row>
    <row r="24" spans="1:9" x14ac:dyDescent="0.25">
      <c r="A24" s="222"/>
      <c r="B24" s="18" t="s">
        <v>807</v>
      </c>
      <c r="C24" s="94" t="s">
        <v>808</v>
      </c>
      <c r="D24" s="391">
        <v>1</v>
      </c>
      <c r="E24" s="310"/>
      <c r="F24" s="381"/>
      <c r="G24" s="446"/>
      <c r="H24" s="94"/>
      <c r="I24" s="446"/>
    </row>
    <row r="25" spans="1:9" x14ac:dyDescent="0.25">
      <c r="A25" s="659" t="str">
        <f>'Annotated Scorecard 24x36'!I59</f>
        <v>OM.C9</v>
      </c>
      <c r="B25" s="660"/>
      <c r="C25" s="368" t="str">
        <f>'Annotated Scorecard 24x36'!J59</f>
        <v>Green Power</v>
      </c>
      <c r="D25" s="393">
        <f>'Annotated Scorecard 24x36'!L59</f>
        <v>1</v>
      </c>
      <c r="E25" s="396">
        <f>'Annotated Scorecard 24x36'!M59</f>
        <v>0</v>
      </c>
      <c r="F25" s="94"/>
      <c r="G25" s="446"/>
      <c r="H25" s="94"/>
      <c r="I25" s="446"/>
    </row>
    <row r="26" spans="1:9" x14ac:dyDescent="0.25">
      <c r="D26" s="370" t="s">
        <v>11</v>
      </c>
      <c r="E26" s="390">
        <f>SUM(E8,E9,E14,E15,E17,E18,E19,E22,E25)</f>
        <v>0</v>
      </c>
    </row>
  </sheetData>
  <sheetProtection algorithmName="SHA-512" hashValue="M/sONxFuURBm/qUVcsoi+WnOvU326pb4tKPLIL2+bD9olfJU4rSYUYv4rKJPBJJ1Gp1o+0AnW7IRCkpacGDU6w==" saltValue="JtGV3JjVgD+iUagkvIFmQg==" spinCount="100000" sheet="1" objects="1" scenarios="1"/>
  <customSheetViews>
    <customSheetView guid="{F381BDA6-B2C9-4D35-B675-34ADD0AE2CEA}" scale="85">
      <selection activeCell="A5" sqref="A5:B5"/>
      <pageMargins left="0.7" right="0.7" top="0.75" bottom="0.75" header="0.3" footer="0.3"/>
      <pageSetup orientation="portrait" horizontalDpi="4294967293" verticalDpi="0" r:id="rId1"/>
    </customSheetView>
  </customSheetViews>
  <mergeCells count="20">
    <mergeCell ref="D11:D12"/>
    <mergeCell ref="E11:E12"/>
    <mergeCell ref="A1:I1"/>
    <mergeCell ref="A2:I2"/>
    <mergeCell ref="A3:I3"/>
    <mergeCell ref="A4:I4"/>
    <mergeCell ref="A5:B5"/>
    <mergeCell ref="A6:B6"/>
    <mergeCell ref="A7:B7"/>
    <mergeCell ref="A8:B8"/>
    <mergeCell ref="A9:B9"/>
    <mergeCell ref="A14:B14"/>
    <mergeCell ref="A25:B25"/>
    <mergeCell ref="D19:D21"/>
    <mergeCell ref="E19:E21"/>
    <mergeCell ref="A19:B19"/>
    <mergeCell ref="A17:B17"/>
    <mergeCell ref="A18:B18"/>
    <mergeCell ref="A15:B15"/>
    <mergeCell ref="A22:B22"/>
  </mergeCells>
  <pageMargins left="0.7" right="0.7" top="0.75" bottom="0.75" header="0.3" footer="0.3"/>
  <pageSetup orientation="portrait" horizontalDpi="4294967293" verticalDpi="0"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References!$B$2:$B$3</xm:f>
          </x14:formula1>
          <xm:sqref>E10:E11 E13 E23:E24 E16</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G26"/>
  <sheetViews>
    <sheetView zoomScale="85" zoomScaleNormal="85" workbookViewId="0">
      <selection activeCell="A3" sqref="A3:G3"/>
    </sheetView>
  </sheetViews>
  <sheetFormatPr defaultColWidth="9.140625" defaultRowHeight="15" x14ac:dyDescent="0.25"/>
  <cols>
    <col min="1" max="2" width="9.140625" style="255"/>
    <col min="3" max="3" width="59" style="255" bestFit="1" customWidth="1"/>
    <col min="4" max="4" width="17.28515625" style="255" bestFit="1" customWidth="1"/>
    <col min="5" max="5" width="16" style="255" customWidth="1"/>
    <col min="6" max="6" width="64.28515625" style="255" customWidth="1"/>
    <col min="7" max="7" width="30.85546875" style="255" bestFit="1" customWidth="1"/>
    <col min="8" max="16384" width="9.140625" style="255"/>
  </cols>
  <sheetData>
    <row r="1" spans="1:7" ht="21" x14ac:dyDescent="0.25">
      <c r="A1" s="606" t="s">
        <v>187</v>
      </c>
      <c r="B1" s="606"/>
      <c r="C1" s="606"/>
      <c r="D1" s="606"/>
      <c r="E1" s="606"/>
      <c r="F1" s="606"/>
      <c r="G1" s="606"/>
    </row>
    <row r="2" spans="1:7" ht="21" x14ac:dyDescent="0.25">
      <c r="A2" s="608" t="s">
        <v>903</v>
      </c>
      <c r="B2" s="608"/>
      <c r="C2" s="609"/>
      <c r="D2" s="609"/>
      <c r="E2" s="609"/>
      <c r="F2" s="609"/>
      <c r="G2" s="609"/>
    </row>
    <row r="3" spans="1:7" ht="21" x14ac:dyDescent="0.25">
      <c r="A3" s="610" t="s">
        <v>809</v>
      </c>
      <c r="B3" s="610"/>
      <c r="C3" s="610"/>
      <c r="D3" s="610"/>
      <c r="E3" s="610"/>
      <c r="F3" s="610"/>
      <c r="G3" s="610"/>
    </row>
    <row r="4" spans="1:7" ht="96.75" customHeight="1" x14ac:dyDescent="0.25">
      <c r="A4" s="566" t="s">
        <v>885</v>
      </c>
      <c r="B4" s="567"/>
      <c r="C4" s="567"/>
      <c r="D4" s="567"/>
      <c r="E4" s="567"/>
      <c r="F4" s="567"/>
      <c r="G4" s="567"/>
    </row>
    <row r="5" spans="1:7" ht="15.75" x14ac:dyDescent="0.25">
      <c r="A5" s="568" t="s">
        <v>4</v>
      </c>
      <c r="B5" s="569"/>
      <c r="C5" s="326" t="s">
        <v>190</v>
      </c>
      <c r="D5" s="326" t="s">
        <v>191</v>
      </c>
      <c r="E5" s="326" t="s">
        <v>192</v>
      </c>
      <c r="F5" s="326" t="s">
        <v>193</v>
      </c>
      <c r="G5" s="326" t="s">
        <v>194</v>
      </c>
    </row>
    <row r="6" spans="1:7" ht="45" x14ac:dyDescent="0.25">
      <c r="A6" s="659" t="str">
        <f>'Annotated Scorecard 24x36'!I49</f>
        <v>OM.P1</v>
      </c>
      <c r="B6" s="660"/>
      <c r="C6" s="368" t="str">
        <f>'Annotated Scorecard 24x36'!J49</f>
        <v>District High Performance Operations</v>
      </c>
      <c r="D6" s="432" t="str">
        <f>'Annotated Scorecard 24x36'!L49</f>
        <v>P</v>
      </c>
      <c r="E6" s="437">
        <f>'Annotated Scorecard 24x36'!M49</f>
        <v>0</v>
      </c>
      <c r="F6" s="381" t="s">
        <v>900</v>
      </c>
      <c r="G6" s="371"/>
    </row>
    <row r="7" spans="1:7" x14ac:dyDescent="0.25">
      <c r="A7" s="659" t="str">
        <f>'Annotated Scorecard 24x36'!I50</f>
        <v>OM.P2</v>
      </c>
      <c r="B7" s="660"/>
      <c r="C7" s="368" t="str">
        <f>'Annotated Scorecard 24x36'!J50</f>
        <v>Systems Maintenance Plan</v>
      </c>
      <c r="D7" s="432" t="str">
        <f>'Annotated Scorecard 24x36'!L50</f>
        <v>P</v>
      </c>
      <c r="E7" s="437">
        <f>'Annotated Scorecard 24x36'!M50</f>
        <v>0</v>
      </c>
      <c r="F7" s="94" t="s">
        <v>810</v>
      </c>
      <c r="G7" s="371"/>
    </row>
    <row r="8" spans="1:7" ht="30" x14ac:dyDescent="0.25">
      <c r="A8" s="659" t="str">
        <f>'Annotated Scorecard 24x36'!I51</f>
        <v>OM.C1</v>
      </c>
      <c r="B8" s="660"/>
      <c r="C8" s="368" t="str">
        <f>'Annotated Scorecard 24x36'!J51</f>
        <v>District High Performance Planning</v>
      </c>
      <c r="D8" s="393">
        <f>'Annotated Scorecard 24x36'!L51</f>
        <v>1</v>
      </c>
      <c r="E8" s="392">
        <f>'Annotated Scorecard 24x36'!M51</f>
        <v>0</v>
      </c>
      <c r="F8" s="363" t="s">
        <v>811</v>
      </c>
      <c r="G8" s="371"/>
    </row>
    <row r="9" spans="1:7" x14ac:dyDescent="0.25">
      <c r="A9" s="659" t="str">
        <f>'Annotated Scorecard 24x36'!I52</f>
        <v>OM.C2</v>
      </c>
      <c r="B9" s="660"/>
      <c r="C9" s="368" t="str">
        <f>'Annotated Scorecard 24x36'!J52</f>
        <v>Enhanced High Performance Operations</v>
      </c>
      <c r="D9" s="393">
        <f>'Annotated Scorecard 24x36'!L52</f>
        <v>7</v>
      </c>
      <c r="E9" s="392">
        <f>'Annotated Scorecard 24x36'!M52</f>
        <v>0</v>
      </c>
      <c r="F9" s="94"/>
      <c r="G9" s="371"/>
    </row>
    <row r="10" spans="1:7" ht="75" x14ac:dyDescent="0.25">
      <c r="A10" s="17"/>
      <c r="B10" s="18" t="s">
        <v>790</v>
      </c>
      <c r="C10" s="94" t="s">
        <v>902</v>
      </c>
      <c r="D10" s="391">
        <v>5</v>
      </c>
      <c r="E10" s="310"/>
      <c r="F10" s="381" t="s">
        <v>901</v>
      </c>
      <c r="G10" s="371"/>
    </row>
    <row r="11" spans="1:7" x14ac:dyDescent="0.25">
      <c r="A11" s="17"/>
      <c r="B11" s="18" t="s">
        <v>792</v>
      </c>
      <c r="C11" s="94" t="s">
        <v>793</v>
      </c>
      <c r="D11" s="667">
        <v>1</v>
      </c>
      <c r="E11" s="542"/>
      <c r="F11" s="544" t="s">
        <v>812</v>
      </c>
      <c r="G11" s="371"/>
    </row>
    <row r="12" spans="1:7" ht="42" customHeight="1" x14ac:dyDescent="0.25">
      <c r="A12" s="17"/>
      <c r="B12" s="18" t="s">
        <v>794</v>
      </c>
      <c r="C12" s="94" t="s">
        <v>795</v>
      </c>
      <c r="D12" s="668"/>
      <c r="E12" s="543"/>
      <c r="F12" s="546"/>
      <c r="G12" s="371"/>
    </row>
    <row r="13" spans="1:7" ht="30" x14ac:dyDescent="0.25">
      <c r="A13" s="17"/>
      <c r="B13" s="18" t="s">
        <v>796</v>
      </c>
      <c r="C13" s="94" t="s">
        <v>797</v>
      </c>
      <c r="D13" s="391">
        <v>1</v>
      </c>
      <c r="E13" s="310"/>
      <c r="F13" s="381" t="s">
        <v>813</v>
      </c>
      <c r="G13" s="371"/>
    </row>
    <row r="14" spans="1:7" ht="30" x14ac:dyDescent="0.25">
      <c r="A14" s="659" t="str">
        <f>'Annotated Scorecard 24x36'!I53</f>
        <v>OM.C3</v>
      </c>
      <c r="B14" s="660"/>
      <c r="C14" s="368" t="str">
        <f>'Annotated Scorecard 24x36'!J53</f>
        <v>Anti-Idling Measures</v>
      </c>
      <c r="D14" s="393">
        <f>'Annotated Scorecard 24x36'!L53</f>
        <v>1</v>
      </c>
      <c r="E14" s="392">
        <f>'Annotated Scorecard 24x36'!M53</f>
        <v>0</v>
      </c>
      <c r="F14" s="363" t="s">
        <v>814</v>
      </c>
      <c r="G14" s="371"/>
    </row>
    <row r="15" spans="1:7" x14ac:dyDescent="0.25">
      <c r="A15" s="659" t="str">
        <f>'Annotated Scorecard 24x36'!I54</f>
        <v>OM.C4</v>
      </c>
      <c r="B15" s="660"/>
      <c r="C15" s="368" t="str">
        <f>'Annotated Scorecard 24x36'!J54</f>
        <v>Green Cleaning</v>
      </c>
      <c r="D15" s="394">
        <f>'Annotated Scorecard 24x36'!L54</f>
        <v>1</v>
      </c>
      <c r="E15" s="395">
        <f>'Annotated Scorecard 24x36'!M54</f>
        <v>0</v>
      </c>
      <c r="F15" s="94"/>
      <c r="G15" s="371"/>
    </row>
    <row r="16" spans="1:7" ht="30" x14ac:dyDescent="0.25">
      <c r="A16" s="17"/>
      <c r="B16" s="18" t="s">
        <v>798</v>
      </c>
      <c r="C16" s="94" t="s">
        <v>799</v>
      </c>
      <c r="D16" s="391">
        <v>1</v>
      </c>
      <c r="E16" s="110"/>
      <c r="F16" s="363" t="s">
        <v>815</v>
      </c>
      <c r="G16" s="371"/>
    </row>
    <row r="17" spans="1:7" ht="45" x14ac:dyDescent="0.25">
      <c r="A17" s="659" t="str">
        <f>'Annotated Scorecard 24x36'!I55</f>
        <v>OM.C5</v>
      </c>
      <c r="B17" s="660"/>
      <c r="C17" s="368" t="str">
        <f>'Annotated Scorecard 24x36'!J55</f>
        <v>Work Order and Maintenance Management System</v>
      </c>
      <c r="D17" s="393">
        <f>'Annotated Scorecard 24x36'!L55</f>
        <v>1</v>
      </c>
      <c r="E17" s="392">
        <f>'Annotated Scorecard 24x36'!M55</f>
        <v>0</v>
      </c>
      <c r="F17" s="381" t="s">
        <v>816</v>
      </c>
      <c r="G17" s="371"/>
    </row>
    <row r="18" spans="1:7" ht="60" x14ac:dyDescent="0.25">
      <c r="A18" s="659" t="str">
        <f>'Annotated Scorecard 24x36'!I56</f>
        <v>OM.C6</v>
      </c>
      <c r="B18" s="660"/>
      <c r="C18" s="368" t="str">
        <f>'Annotated Scorecard 24x36'!J56</f>
        <v>Indoor Environmental Management Plan</v>
      </c>
      <c r="D18" s="393">
        <f>'Annotated Scorecard 24x36'!L56</f>
        <v>2</v>
      </c>
      <c r="E18" s="392">
        <f>'Annotated Scorecard 24x36'!M56</f>
        <v>0</v>
      </c>
      <c r="F18" s="363" t="s">
        <v>817</v>
      </c>
      <c r="G18" s="371"/>
    </row>
    <row r="19" spans="1:7" x14ac:dyDescent="0.25">
      <c r="A19" s="659" t="str">
        <f>'Annotated Scorecard 24x36'!I57</f>
        <v>OM.C7</v>
      </c>
      <c r="B19" s="660"/>
      <c r="C19" s="368" t="str">
        <f>'Annotated Scorecard 24x36'!J57</f>
        <v>Integrated Pest Management</v>
      </c>
      <c r="D19" s="661">
        <f>'Annotated Scorecard 24x36'!L57</f>
        <v>1</v>
      </c>
      <c r="E19" s="664">
        <f>'Annotated Scorecard 24x36'!M57</f>
        <v>0</v>
      </c>
      <c r="F19" s="94"/>
      <c r="G19" s="371"/>
    </row>
    <row r="20" spans="1:7" ht="15.75" customHeight="1" x14ac:dyDescent="0.25">
      <c r="A20" s="17"/>
      <c r="B20" s="18" t="s">
        <v>800</v>
      </c>
      <c r="C20" s="94" t="s">
        <v>801</v>
      </c>
      <c r="D20" s="662"/>
      <c r="E20" s="665"/>
      <c r="F20" s="94" t="s">
        <v>818</v>
      </c>
      <c r="G20" s="371"/>
    </row>
    <row r="21" spans="1:7" x14ac:dyDescent="0.25">
      <c r="A21" s="17"/>
      <c r="B21" s="18" t="s">
        <v>802</v>
      </c>
      <c r="C21" s="94" t="s">
        <v>803</v>
      </c>
      <c r="D21" s="663"/>
      <c r="E21" s="666"/>
      <c r="F21" s="94"/>
      <c r="G21" s="371"/>
    </row>
    <row r="22" spans="1:7" x14ac:dyDescent="0.25">
      <c r="A22" s="659" t="str">
        <f>'Annotated Scorecard 24x36'!I58</f>
        <v>OM.C8</v>
      </c>
      <c r="B22" s="660"/>
      <c r="C22" s="368" t="str">
        <f>'Annotated Scorecard 24x36'!J58</f>
        <v>Climate Change Action / Carbon Footprint Reporting</v>
      </c>
      <c r="D22" s="393">
        <f>'Annotated Scorecard 24x36'!L58</f>
        <v>2</v>
      </c>
      <c r="E22" s="393">
        <f>'Annotated Scorecard 24x36'!M58</f>
        <v>0</v>
      </c>
      <c r="F22" s="363"/>
      <c r="G22" s="371"/>
    </row>
    <row r="23" spans="1:7" ht="45" x14ac:dyDescent="0.25">
      <c r="A23" s="369"/>
      <c r="B23" s="18" t="s">
        <v>805</v>
      </c>
      <c r="C23" s="94" t="s">
        <v>806</v>
      </c>
      <c r="D23" s="391">
        <v>1</v>
      </c>
      <c r="E23" s="310"/>
      <c r="F23" s="381" t="s">
        <v>819</v>
      </c>
      <c r="G23" s="371"/>
    </row>
    <row r="24" spans="1:7" ht="30" x14ac:dyDescent="0.25">
      <c r="A24" s="222"/>
      <c r="B24" s="18" t="s">
        <v>807</v>
      </c>
      <c r="C24" s="94" t="s">
        <v>808</v>
      </c>
      <c r="D24" s="391">
        <v>1</v>
      </c>
      <c r="E24" s="310"/>
      <c r="F24" s="381" t="s">
        <v>820</v>
      </c>
      <c r="G24" s="371"/>
    </row>
    <row r="25" spans="1:7" x14ac:dyDescent="0.25">
      <c r="A25" s="659" t="str">
        <f>'Annotated Scorecard 24x36'!I59</f>
        <v>OM.C9</v>
      </c>
      <c r="B25" s="660"/>
      <c r="C25" s="368" t="str">
        <f>'Annotated Scorecard 24x36'!J59</f>
        <v>Green Power</v>
      </c>
      <c r="D25" s="393">
        <f>'Annotated Scorecard 24x36'!L59</f>
        <v>1</v>
      </c>
      <c r="E25" s="396">
        <f>'Annotated Scorecard 24x36'!M59</f>
        <v>0</v>
      </c>
      <c r="F25" s="94" t="s">
        <v>821</v>
      </c>
      <c r="G25" s="371"/>
    </row>
    <row r="26" spans="1:7" x14ac:dyDescent="0.25">
      <c r="D26" s="370" t="s">
        <v>11</v>
      </c>
      <c r="E26" s="390">
        <f>SUM(E8,E9,E14,E15,E17,E18,E19,E22,E25)</f>
        <v>0</v>
      </c>
    </row>
  </sheetData>
  <sheetProtection algorithmName="SHA-512" hashValue="Dcp1neUQ/vn9v6bn0mFzzbQKV8dMFWay0H6VwRzp1JM16ERbnEsXwG+1s3vHaThMXHpfw/0ZcFJpPRiKWM6LSg==" saltValue="ZlBoPaTbsWZY7atGG1Mrzg==" spinCount="100000" sheet="1" formatCells="0" formatColumns="0" formatRows="0" insertHyperlinks="0"/>
  <customSheetViews>
    <customSheetView guid="{F381BDA6-B2C9-4D35-B675-34ADD0AE2CEA}" scale="85">
      <selection activeCell="A3" sqref="A3:G3"/>
      <pageMargins left="0.7" right="0.7" top="0.75" bottom="0.75" header="0.3" footer="0.3"/>
      <pageSetup orientation="portrait" horizontalDpi="4294967293" verticalDpi="0" r:id="rId1"/>
    </customSheetView>
  </customSheetViews>
  <mergeCells count="21">
    <mergeCell ref="A6:B6"/>
    <mergeCell ref="F11:F12"/>
    <mergeCell ref="A1:G1"/>
    <mergeCell ref="A2:G2"/>
    <mergeCell ref="A3:G3"/>
    <mergeCell ref="A4:G4"/>
    <mergeCell ref="A5:B5"/>
    <mergeCell ref="D19:D21"/>
    <mergeCell ref="E19:E21"/>
    <mergeCell ref="A7:B7"/>
    <mergeCell ref="A8:B8"/>
    <mergeCell ref="A9:B9"/>
    <mergeCell ref="D11:D12"/>
    <mergeCell ref="E11:E12"/>
    <mergeCell ref="A14:B14"/>
    <mergeCell ref="A22:B22"/>
    <mergeCell ref="A25:B25"/>
    <mergeCell ref="A15:B15"/>
    <mergeCell ref="A17:B17"/>
    <mergeCell ref="A18:B18"/>
    <mergeCell ref="A19:B19"/>
  </mergeCells>
  <pageMargins left="0.7" right="0.7" top="0.75" bottom="0.75" header="0.3" footer="0.3"/>
  <pageSetup orientation="portrait" horizontalDpi="4294967293" verticalDpi="1200"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References!$B$2:$B$3</xm:f>
          </x14:formula1>
          <xm:sqref>E10:E11 E13 E23:E24 E16</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J45"/>
  <sheetViews>
    <sheetView zoomScale="85" zoomScaleNormal="85" workbookViewId="0">
      <selection activeCell="A7" sqref="A7"/>
    </sheetView>
  </sheetViews>
  <sheetFormatPr defaultColWidth="9.140625" defaultRowHeight="15" x14ac:dyDescent="0.25"/>
  <cols>
    <col min="1" max="1" width="25.28515625" style="1" customWidth="1"/>
    <col min="2" max="2" width="14.42578125" style="1" customWidth="1"/>
    <col min="3" max="3" width="15.7109375" style="1" customWidth="1"/>
    <col min="4" max="4" width="19.7109375" style="1" customWidth="1"/>
    <col min="5" max="5" width="22.85546875" style="1" customWidth="1"/>
    <col min="6" max="6" width="20.28515625" style="1" customWidth="1"/>
    <col min="7" max="7" width="20.85546875" style="1" customWidth="1"/>
    <col min="8" max="8" width="20.42578125" style="1" customWidth="1"/>
    <col min="9" max="9" width="19" style="1" customWidth="1"/>
    <col min="10" max="10" width="20.42578125" style="1" customWidth="1"/>
    <col min="11" max="16384" width="9.140625" style="1"/>
  </cols>
  <sheetData>
    <row r="1" spans="1:10" ht="21" x14ac:dyDescent="0.35">
      <c r="A1" s="532" t="s">
        <v>187</v>
      </c>
      <c r="B1" s="532"/>
      <c r="C1" s="532"/>
      <c r="D1" s="532"/>
      <c r="E1" s="532"/>
      <c r="F1" s="532"/>
      <c r="G1" s="532"/>
      <c r="H1" s="532"/>
      <c r="I1" s="532"/>
      <c r="J1" s="532"/>
    </row>
    <row r="2" spans="1:10" ht="21" x14ac:dyDescent="0.35">
      <c r="A2" s="533" t="s">
        <v>903</v>
      </c>
      <c r="B2" s="533"/>
      <c r="C2" s="533"/>
      <c r="D2" s="533"/>
      <c r="E2" s="533"/>
      <c r="F2" s="533"/>
      <c r="G2" s="533"/>
      <c r="H2" s="533"/>
      <c r="I2" s="533"/>
      <c r="J2" s="533"/>
    </row>
    <row r="3" spans="1:10" ht="21" x14ac:dyDescent="0.35">
      <c r="A3" s="535" t="s">
        <v>344</v>
      </c>
      <c r="B3" s="535"/>
      <c r="C3" s="535"/>
      <c r="D3" s="535"/>
      <c r="E3" s="535"/>
      <c r="F3" s="535"/>
      <c r="G3" s="535"/>
      <c r="H3" s="535"/>
      <c r="I3" s="535"/>
      <c r="J3" s="535"/>
    </row>
    <row r="4" spans="1:10" ht="30" customHeight="1" x14ac:dyDescent="0.25">
      <c r="A4" s="675" t="s">
        <v>345</v>
      </c>
      <c r="B4" s="675"/>
      <c r="C4" s="675"/>
      <c r="D4" s="675"/>
      <c r="E4" s="675"/>
      <c r="F4" s="675"/>
      <c r="G4" s="675"/>
      <c r="H4" s="675"/>
      <c r="I4" s="675"/>
      <c r="J4" s="675"/>
    </row>
    <row r="5" spans="1:10" x14ac:dyDescent="0.25">
      <c r="A5" s="669" t="s">
        <v>346</v>
      </c>
      <c r="B5" s="673" t="s">
        <v>347</v>
      </c>
      <c r="C5" s="671" t="s">
        <v>348</v>
      </c>
      <c r="D5" s="671" t="s">
        <v>349</v>
      </c>
      <c r="E5" s="669" t="s">
        <v>350</v>
      </c>
      <c r="F5" s="671" t="s">
        <v>351</v>
      </c>
      <c r="G5" s="685" t="s">
        <v>352</v>
      </c>
      <c r="H5" s="669"/>
      <c r="I5" s="673" t="s">
        <v>353</v>
      </c>
      <c r="J5" s="671" t="s">
        <v>354</v>
      </c>
    </row>
    <row r="6" spans="1:10" x14ac:dyDescent="0.25">
      <c r="A6" s="670"/>
      <c r="B6" s="674"/>
      <c r="C6" s="672"/>
      <c r="D6" s="672"/>
      <c r="E6" s="670"/>
      <c r="F6" s="672"/>
      <c r="G6" s="35" t="s">
        <v>355</v>
      </c>
      <c r="H6" s="318" t="s">
        <v>356</v>
      </c>
      <c r="I6" s="674"/>
      <c r="J6" s="672"/>
    </row>
    <row r="7" spans="1:10" x14ac:dyDescent="0.25">
      <c r="A7" s="269" t="s">
        <v>357</v>
      </c>
      <c r="B7" s="116"/>
      <c r="C7" s="117"/>
      <c r="D7" s="116"/>
      <c r="E7" s="118"/>
      <c r="F7" s="59" t="str">
        <f>IF(B7*C7=0,"",B7*C7)</f>
        <v/>
      </c>
      <c r="G7" s="60" t="str">
        <f>IF(B7*C7=0,"",IF(D7="","Enter View Window Area",D7/0.07))</f>
        <v/>
      </c>
      <c r="H7" s="59" t="str">
        <f>IF(B7*C7=0,"",IF(E7="","Enter View Window Width",E7/0.01))</f>
        <v/>
      </c>
      <c r="I7" s="59" t="str">
        <f>IF(IFERROR(B7*G7*H7,"")&lt;&gt;"",MIN(G7:H7,B7),"")</f>
        <v/>
      </c>
      <c r="J7" s="61" t="str">
        <f>IF(I7="","",I7*C7)</f>
        <v/>
      </c>
    </row>
    <row r="8" spans="1:10" x14ac:dyDescent="0.25">
      <c r="A8" s="270" t="s">
        <v>358</v>
      </c>
      <c r="B8" s="120"/>
      <c r="C8" s="121"/>
      <c r="D8" s="120"/>
      <c r="E8" s="122"/>
      <c r="F8" s="34" t="str">
        <f t="shared" ref="F8:F41" si="0">IF(B8*C8=0,"",B8*C8)</f>
        <v/>
      </c>
      <c r="G8" s="33" t="str">
        <f t="shared" ref="G8:G41" si="1">IF(B8*C8=0,"",IF(D8="","Enter View Window Area",D8/0.07))</f>
        <v/>
      </c>
      <c r="H8" s="34" t="str">
        <f t="shared" ref="H8:H41" si="2">IF(B8*C8=0,"",IF(E8="","Enter View Window Width",E8/0.01))</f>
        <v/>
      </c>
      <c r="I8" s="34" t="str">
        <f t="shared" ref="I8:I41" si="3">IF(IFERROR(B8*G8*H8,"")&lt;&gt;"",MIN(G8:H8,B8),"")</f>
        <v/>
      </c>
      <c r="J8" s="62" t="str">
        <f t="shared" ref="J8:J41" si="4">IF(I8="","",I8*C8)</f>
        <v/>
      </c>
    </row>
    <row r="9" spans="1:10" x14ac:dyDescent="0.25">
      <c r="A9" s="270" t="s">
        <v>359</v>
      </c>
      <c r="B9" s="120"/>
      <c r="C9" s="121"/>
      <c r="D9" s="120"/>
      <c r="E9" s="122"/>
      <c r="F9" s="34" t="str">
        <f t="shared" si="0"/>
        <v/>
      </c>
      <c r="G9" s="33" t="str">
        <f t="shared" si="1"/>
        <v/>
      </c>
      <c r="H9" s="34" t="str">
        <f t="shared" si="2"/>
        <v/>
      </c>
      <c r="I9" s="34" t="str">
        <f t="shared" si="3"/>
        <v/>
      </c>
      <c r="J9" s="62" t="str">
        <f t="shared" si="4"/>
        <v/>
      </c>
    </row>
    <row r="10" spans="1:10" x14ac:dyDescent="0.25">
      <c r="A10" s="270" t="s">
        <v>360</v>
      </c>
      <c r="B10" s="120"/>
      <c r="C10" s="121"/>
      <c r="D10" s="120"/>
      <c r="E10" s="122"/>
      <c r="F10" s="34" t="str">
        <f t="shared" si="0"/>
        <v/>
      </c>
      <c r="G10" s="33" t="str">
        <f t="shared" si="1"/>
        <v/>
      </c>
      <c r="H10" s="34" t="str">
        <f t="shared" si="2"/>
        <v/>
      </c>
      <c r="I10" s="34" t="str">
        <f t="shared" si="3"/>
        <v/>
      </c>
      <c r="J10" s="62" t="str">
        <f t="shared" si="4"/>
        <v/>
      </c>
    </row>
    <row r="11" spans="1:10" x14ac:dyDescent="0.25">
      <c r="A11" s="270" t="s">
        <v>361</v>
      </c>
      <c r="B11" s="120"/>
      <c r="C11" s="121"/>
      <c r="D11" s="120"/>
      <c r="E11" s="122"/>
      <c r="F11" s="34" t="str">
        <f t="shared" si="0"/>
        <v/>
      </c>
      <c r="G11" s="33" t="str">
        <f t="shared" si="1"/>
        <v/>
      </c>
      <c r="H11" s="34" t="str">
        <f t="shared" si="2"/>
        <v/>
      </c>
      <c r="I11" s="34" t="str">
        <f t="shared" si="3"/>
        <v/>
      </c>
      <c r="J11" s="62" t="str">
        <f t="shared" si="4"/>
        <v/>
      </c>
    </row>
    <row r="12" spans="1:10" x14ac:dyDescent="0.25">
      <c r="A12" s="270" t="s">
        <v>362</v>
      </c>
      <c r="B12" s="120"/>
      <c r="C12" s="121"/>
      <c r="D12" s="120"/>
      <c r="E12" s="122"/>
      <c r="F12" s="34" t="str">
        <f t="shared" si="0"/>
        <v/>
      </c>
      <c r="G12" s="33" t="str">
        <f t="shared" si="1"/>
        <v/>
      </c>
      <c r="H12" s="34" t="str">
        <f t="shared" si="2"/>
        <v/>
      </c>
      <c r="I12" s="34" t="str">
        <f t="shared" si="3"/>
        <v/>
      </c>
      <c r="J12" s="62" t="str">
        <f t="shared" si="4"/>
        <v/>
      </c>
    </row>
    <row r="13" spans="1:10" x14ac:dyDescent="0.25">
      <c r="A13" s="270" t="s">
        <v>363</v>
      </c>
      <c r="B13" s="120"/>
      <c r="C13" s="121"/>
      <c r="D13" s="120"/>
      <c r="E13" s="122"/>
      <c r="F13" s="34" t="str">
        <f t="shared" si="0"/>
        <v/>
      </c>
      <c r="G13" s="33" t="str">
        <f t="shared" si="1"/>
        <v/>
      </c>
      <c r="H13" s="34" t="str">
        <f t="shared" si="2"/>
        <v/>
      </c>
      <c r="I13" s="34" t="str">
        <f t="shared" si="3"/>
        <v/>
      </c>
      <c r="J13" s="62" t="str">
        <f t="shared" si="4"/>
        <v/>
      </c>
    </row>
    <row r="14" spans="1:10" x14ac:dyDescent="0.25">
      <c r="A14" s="270" t="s">
        <v>364</v>
      </c>
      <c r="B14" s="120"/>
      <c r="C14" s="121"/>
      <c r="D14" s="120"/>
      <c r="E14" s="122"/>
      <c r="F14" s="34" t="str">
        <f t="shared" si="0"/>
        <v/>
      </c>
      <c r="G14" s="33" t="str">
        <f t="shared" si="1"/>
        <v/>
      </c>
      <c r="H14" s="34" t="str">
        <f t="shared" si="2"/>
        <v/>
      </c>
      <c r="I14" s="34" t="str">
        <f t="shared" si="3"/>
        <v/>
      </c>
      <c r="J14" s="62" t="str">
        <f t="shared" si="4"/>
        <v/>
      </c>
    </row>
    <row r="15" spans="1:10" x14ac:dyDescent="0.25">
      <c r="A15" s="270" t="s">
        <v>365</v>
      </c>
      <c r="B15" s="120"/>
      <c r="C15" s="121"/>
      <c r="D15" s="120"/>
      <c r="E15" s="122"/>
      <c r="F15" s="34" t="str">
        <f t="shared" si="0"/>
        <v/>
      </c>
      <c r="G15" s="33" t="str">
        <f t="shared" si="1"/>
        <v/>
      </c>
      <c r="H15" s="34" t="str">
        <f t="shared" si="2"/>
        <v/>
      </c>
      <c r="I15" s="34" t="str">
        <f t="shared" si="3"/>
        <v/>
      </c>
      <c r="J15" s="62" t="str">
        <f t="shared" si="4"/>
        <v/>
      </c>
    </row>
    <row r="16" spans="1:10" x14ac:dyDescent="0.25">
      <c r="A16" s="270" t="s">
        <v>365</v>
      </c>
      <c r="B16" s="120"/>
      <c r="C16" s="121"/>
      <c r="D16" s="120"/>
      <c r="E16" s="122"/>
      <c r="F16" s="34" t="str">
        <f t="shared" si="0"/>
        <v/>
      </c>
      <c r="G16" s="33" t="str">
        <f t="shared" si="1"/>
        <v/>
      </c>
      <c r="H16" s="34" t="str">
        <f t="shared" si="2"/>
        <v/>
      </c>
      <c r="I16" s="34" t="str">
        <f t="shared" si="3"/>
        <v/>
      </c>
      <c r="J16" s="62" t="str">
        <f t="shared" si="4"/>
        <v/>
      </c>
    </row>
    <row r="17" spans="1:10" x14ac:dyDescent="0.25">
      <c r="A17" s="270" t="s">
        <v>365</v>
      </c>
      <c r="B17" s="120"/>
      <c r="C17" s="121"/>
      <c r="D17" s="120"/>
      <c r="E17" s="122"/>
      <c r="F17" s="34" t="str">
        <f t="shared" si="0"/>
        <v/>
      </c>
      <c r="G17" s="33" t="str">
        <f t="shared" si="1"/>
        <v/>
      </c>
      <c r="H17" s="34" t="str">
        <f t="shared" si="2"/>
        <v/>
      </c>
      <c r="I17" s="34" t="str">
        <f t="shared" si="3"/>
        <v/>
      </c>
      <c r="J17" s="62" t="str">
        <f t="shared" si="4"/>
        <v/>
      </c>
    </row>
    <row r="18" spans="1:10" x14ac:dyDescent="0.25">
      <c r="A18" s="270" t="s">
        <v>365</v>
      </c>
      <c r="B18" s="120"/>
      <c r="C18" s="121"/>
      <c r="D18" s="120"/>
      <c r="E18" s="122"/>
      <c r="F18" s="34" t="str">
        <f t="shared" si="0"/>
        <v/>
      </c>
      <c r="G18" s="33" t="str">
        <f t="shared" si="1"/>
        <v/>
      </c>
      <c r="H18" s="34" t="str">
        <f t="shared" si="2"/>
        <v/>
      </c>
      <c r="I18" s="34" t="str">
        <f t="shared" si="3"/>
        <v/>
      </c>
      <c r="J18" s="62" t="str">
        <f t="shared" si="4"/>
        <v/>
      </c>
    </row>
    <row r="19" spans="1:10" x14ac:dyDescent="0.25">
      <c r="A19" s="270" t="s">
        <v>365</v>
      </c>
      <c r="B19" s="120"/>
      <c r="C19" s="121"/>
      <c r="D19" s="120"/>
      <c r="E19" s="122"/>
      <c r="F19" s="34" t="str">
        <f t="shared" si="0"/>
        <v/>
      </c>
      <c r="G19" s="33" t="str">
        <f t="shared" si="1"/>
        <v/>
      </c>
      <c r="H19" s="34" t="str">
        <f t="shared" si="2"/>
        <v/>
      </c>
      <c r="I19" s="34" t="str">
        <f t="shared" si="3"/>
        <v/>
      </c>
      <c r="J19" s="62" t="str">
        <f t="shared" si="4"/>
        <v/>
      </c>
    </row>
    <row r="20" spans="1:10" x14ac:dyDescent="0.25">
      <c r="A20" s="270" t="s">
        <v>365</v>
      </c>
      <c r="B20" s="120"/>
      <c r="C20" s="121"/>
      <c r="D20" s="120"/>
      <c r="E20" s="122"/>
      <c r="F20" s="34" t="str">
        <f t="shared" si="0"/>
        <v/>
      </c>
      <c r="G20" s="33" t="str">
        <f t="shared" si="1"/>
        <v/>
      </c>
      <c r="H20" s="34" t="str">
        <f t="shared" si="2"/>
        <v/>
      </c>
      <c r="I20" s="34" t="str">
        <f t="shared" si="3"/>
        <v/>
      </c>
      <c r="J20" s="62" t="str">
        <f t="shared" si="4"/>
        <v/>
      </c>
    </row>
    <row r="21" spans="1:10" x14ac:dyDescent="0.25">
      <c r="A21" s="270" t="s">
        <v>365</v>
      </c>
      <c r="B21" s="120"/>
      <c r="C21" s="121"/>
      <c r="D21" s="120"/>
      <c r="E21" s="122"/>
      <c r="F21" s="34" t="str">
        <f t="shared" si="0"/>
        <v/>
      </c>
      <c r="G21" s="33" t="str">
        <f t="shared" si="1"/>
        <v/>
      </c>
      <c r="H21" s="34" t="str">
        <f t="shared" si="2"/>
        <v/>
      </c>
      <c r="I21" s="34" t="str">
        <f t="shared" si="3"/>
        <v/>
      </c>
      <c r="J21" s="62" t="str">
        <f t="shared" si="4"/>
        <v/>
      </c>
    </row>
    <row r="22" spans="1:10" x14ac:dyDescent="0.25">
      <c r="A22" s="270" t="s">
        <v>365</v>
      </c>
      <c r="B22" s="120"/>
      <c r="C22" s="121"/>
      <c r="D22" s="120"/>
      <c r="E22" s="122"/>
      <c r="F22" s="34" t="str">
        <f t="shared" si="0"/>
        <v/>
      </c>
      <c r="G22" s="33" t="str">
        <f t="shared" si="1"/>
        <v/>
      </c>
      <c r="H22" s="34" t="str">
        <f t="shared" si="2"/>
        <v/>
      </c>
      <c r="I22" s="34" t="str">
        <f t="shared" si="3"/>
        <v/>
      </c>
      <c r="J22" s="62" t="str">
        <f t="shared" si="4"/>
        <v/>
      </c>
    </row>
    <row r="23" spans="1:10" x14ac:dyDescent="0.25">
      <c r="A23" s="270" t="s">
        <v>365</v>
      </c>
      <c r="B23" s="120"/>
      <c r="C23" s="121"/>
      <c r="D23" s="120"/>
      <c r="E23" s="122"/>
      <c r="F23" s="34" t="str">
        <f t="shared" si="0"/>
        <v/>
      </c>
      <c r="G23" s="33" t="str">
        <f t="shared" si="1"/>
        <v/>
      </c>
      <c r="H23" s="34" t="str">
        <f t="shared" si="2"/>
        <v/>
      </c>
      <c r="I23" s="34" t="str">
        <f t="shared" si="3"/>
        <v/>
      </c>
      <c r="J23" s="62" t="str">
        <f t="shared" si="4"/>
        <v/>
      </c>
    </row>
    <row r="24" spans="1:10" x14ac:dyDescent="0.25">
      <c r="A24" s="119"/>
      <c r="B24" s="120"/>
      <c r="C24" s="121"/>
      <c r="D24" s="120"/>
      <c r="E24" s="122"/>
      <c r="F24" s="34" t="str">
        <f t="shared" si="0"/>
        <v/>
      </c>
      <c r="G24" s="33" t="str">
        <f t="shared" si="1"/>
        <v/>
      </c>
      <c r="H24" s="34" t="str">
        <f t="shared" si="2"/>
        <v/>
      </c>
      <c r="I24" s="34" t="str">
        <f t="shared" si="3"/>
        <v/>
      </c>
      <c r="J24" s="62" t="str">
        <f t="shared" si="4"/>
        <v/>
      </c>
    </row>
    <row r="25" spans="1:10" x14ac:dyDescent="0.25">
      <c r="A25" s="119"/>
      <c r="B25" s="120"/>
      <c r="C25" s="121"/>
      <c r="D25" s="120"/>
      <c r="E25" s="122"/>
      <c r="F25" s="34" t="str">
        <f t="shared" si="0"/>
        <v/>
      </c>
      <c r="G25" s="33" t="str">
        <f t="shared" si="1"/>
        <v/>
      </c>
      <c r="H25" s="34" t="str">
        <f t="shared" si="2"/>
        <v/>
      </c>
      <c r="I25" s="34" t="str">
        <f t="shared" si="3"/>
        <v/>
      </c>
      <c r="J25" s="62" t="str">
        <f t="shared" si="4"/>
        <v/>
      </c>
    </row>
    <row r="26" spans="1:10" x14ac:dyDescent="0.25">
      <c r="A26" s="119"/>
      <c r="B26" s="120"/>
      <c r="C26" s="121"/>
      <c r="D26" s="120"/>
      <c r="E26" s="122"/>
      <c r="F26" s="34" t="str">
        <f t="shared" si="0"/>
        <v/>
      </c>
      <c r="G26" s="33" t="str">
        <f t="shared" si="1"/>
        <v/>
      </c>
      <c r="H26" s="34" t="str">
        <f t="shared" si="2"/>
        <v/>
      </c>
      <c r="I26" s="34" t="str">
        <f t="shared" si="3"/>
        <v/>
      </c>
      <c r="J26" s="62" t="str">
        <f t="shared" si="4"/>
        <v/>
      </c>
    </row>
    <row r="27" spans="1:10" x14ac:dyDescent="0.25">
      <c r="A27" s="119"/>
      <c r="B27" s="120"/>
      <c r="C27" s="121"/>
      <c r="D27" s="120"/>
      <c r="E27" s="122"/>
      <c r="F27" s="34" t="str">
        <f t="shared" si="0"/>
        <v/>
      </c>
      <c r="G27" s="33" t="str">
        <f t="shared" si="1"/>
        <v/>
      </c>
      <c r="H27" s="34" t="str">
        <f t="shared" si="2"/>
        <v/>
      </c>
      <c r="I27" s="34" t="str">
        <f t="shared" si="3"/>
        <v/>
      </c>
      <c r="J27" s="62" t="str">
        <f t="shared" si="4"/>
        <v/>
      </c>
    </row>
    <row r="28" spans="1:10" x14ac:dyDescent="0.25">
      <c r="A28" s="119"/>
      <c r="B28" s="120"/>
      <c r="C28" s="121"/>
      <c r="D28" s="120"/>
      <c r="E28" s="122"/>
      <c r="F28" s="34" t="str">
        <f t="shared" si="0"/>
        <v/>
      </c>
      <c r="G28" s="33" t="str">
        <f t="shared" si="1"/>
        <v/>
      </c>
      <c r="H28" s="34" t="str">
        <f t="shared" si="2"/>
        <v/>
      </c>
      <c r="I28" s="34" t="str">
        <f t="shared" si="3"/>
        <v/>
      </c>
      <c r="J28" s="62" t="str">
        <f t="shared" si="4"/>
        <v/>
      </c>
    </row>
    <row r="29" spans="1:10" x14ac:dyDescent="0.25">
      <c r="A29" s="119"/>
      <c r="B29" s="120"/>
      <c r="C29" s="121"/>
      <c r="D29" s="120"/>
      <c r="E29" s="122"/>
      <c r="F29" s="34" t="str">
        <f t="shared" si="0"/>
        <v/>
      </c>
      <c r="G29" s="33" t="str">
        <f t="shared" si="1"/>
        <v/>
      </c>
      <c r="H29" s="34" t="str">
        <f t="shared" si="2"/>
        <v/>
      </c>
      <c r="I29" s="34" t="str">
        <f t="shared" si="3"/>
        <v/>
      </c>
      <c r="J29" s="62" t="str">
        <f t="shared" si="4"/>
        <v/>
      </c>
    </row>
    <row r="30" spans="1:10" x14ac:dyDescent="0.25">
      <c r="A30" s="119"/>
      <c r="B30" s="120"/>
      <c r="C30" s="121"/>
      <c r="D30" s="120"/>
      <c r="E30" s="122"/>
      <c r="F30" s="34" t="str">
        <f t="shared" si="0"/>
        <v/>
      </c>
      <c r="G30" s="33" t="str">
        <f t="shared" si="1"/>
        <v/>
      </c>
      <c r="H30" s="34" t="str">
        <f t="shared" si="2"/>
        <v/>
      </c>
      <c r="I30" s="34" t="str">
        <f t="shared" si="3"/>
        <v/>
      </c>
      <c r="J30" s="62" t="str">
        <f t="shared" si="4"/>
        <v/>
      </c>
    </row>
    <row r="31" spans="1:10" x14ac:dyDescent="0.25">
      <c r="A31" s="119"/>
      <c r="B31" s="120"/>
      <c r="C31" s="121"/>
      <c r="D31" s="120"/>
      <c r="E31" s="122"/>
      <c r="F31" s="34" t="str">
        <f t="shared" si="0"/>
        <v/>
      </c>
      <c r="G31" s="33" t="str">
        <f t="shared" si="1"/>
        <v/>
      </c>
      <c r="H31" s="34" t="str">
        <f t="shared" si="2"/>
        <v/>
      </c>
      <c r="I31" s="34" t="str">
        <f t="shared" si="3"/>
        <v/>
      </c>
      <c r="J31" s="62" t="str">
        <f t="shared" si="4"/>
        <v/>
      </c>
    </row>
    <row r="32" spans="1:10" x14ac:dyDescent="0.25">
      <c r="A32" s="119"/>
      <c r="B32" s="123"/>
      <c r="C32" s="124"/>
      <c r="D32" s="123"/>
      <c r="E32" s="124"/>
      <c r="F32" s="34" t="str">
        <f t="shared" si="0"/>
        <v/>
      </c>
      <c r="G32" s="33" t="str">
        <f t="shared" si="1"/>
        <v/>
      </c>
      <c r="H32" s="34" t="str">
        <f t="shared" si="2"/>
        <v/>
      </c>
      <c r="I32" s="34" t="str">
        <f t="shared" si="3"/>
        <v/>
      </c>
      <c r="J32" s="62" t="str">
        <f t="shared" si="4"/>
        <v/>
      </c>
    </row>
    <row r="33" spans="1:10" x14ac:dyDescent="0.25">
      <c r="A33" s="119"/>
      <c r="B33" s="123"/>
      <c r="C33" s="124"/>
      <c r="D33" s="123"/>
      <c r="E33" s="124"/>
      <c r="F33" s="34" t="str">
        <f t="shared" si="0"/>
        <v/>
      </c>
      <c r="G33" s="33" t="str">
        <f t="shared" si="1"/>
        <v/>
      </c>
      <c r="H33" s="34" t="str">
        <f t="shared" si="2"/>
        <v/>
      </c>
      <c r="I33" s="34" t="str">
        <f t="shared" si="3"/>
        <v/>
      </c>
      <c r="J33" s="62" t="str">
        <f t="shared" si="4"/>
        <v/>
      </c>
    </row>
    <row r="34" spans="1:10" x14ac:dyDescent="0.25">
      <c r="A34" s="119"/>
      <c r="B34" s="123"/>
      <c r="C34" s="124"/>
      <c r="D34" s="123"/>
      <c r="E34" s="124"/>
      <c r="F34" s="34" t="str">
        <f t="shared" si="0"/>
        <v/>
      </c>
      <c r="G34" s="33" t="str">
        <f t="shared" si="1"/>
        <v/>
      </c>
      <c r="H34" s="34" t="str">
        <f t="shared" si="2"/>
        <v/>
      </c>
      <c r="I34" s="34" t="str">
        <f t="shared" si="3"/>
        <v/>
      </c>
      <c r="J34" s="62" t="str">
        <f t="shared" si="4"/>
        <v/>
      </c>
    </row>
    <row r="35" spans="1:10" x14ac:dyDescent="0.25">
      <c r="A35" s="119"/>
      <c r="B35" s="123"/>
      <c r="C35" s="124"/>
      <c r="D35" s="123"/>
      <c r="E35" s="124"/>
      <c r="F35" s="34" t="str">
        <f t="shared" si="0"/>
        <v/>
      </c>
      <c r="G35" s="33" t="str">
        <f t="shared" si="1"/>
        <v/>
      </c>
      <c r="H35" s="34" t="str">
        <f t="shared" si="2"/>
        <v/>
      </c>
      <c r="I35" s="34" t="str">
        <f t="shared" si="3"/>
        <v/>
      </c>
      <c r="J35" s="62" t="str">
        <f t="shared" si="4"/>
        <v/>
      </c>
    </row>
    <row r="36" spans="1:10" x14ac:dyDescent="0.25">
      <c r="A36" s="119"/>
      <c r="B36" s="123"/>
      <c r="C36" s="124"/>
      <c r="D36" s="123"/>
      <c r="E36" s="124"/>
      <c r="F36" s="34" t="str">
        <f t="shared" si="0"/>
        <v/>
      </c>
      <c r="G36" s="33" t="str">
        <f t="shared" si="1"/>
        <v/>
      </c>
      <c r="H36" s="34" t="str">
        <f t="shared" si="2"/>
        <v/>
      </c>
      <c r="I36" s="34" t="str">
        <f t="shared" si="3"/>
        <v/>
      </c>
      <c r="J36" s="62" t="str">
        <f t="shared" si="4"/>
        <v/>
      </c>
    </row>
    <row r="37" spans="1:10" x14ac:dyDescent="0.25">
      <c r="A37" s="119"/>
      <c r="B37" s="123"/>
      <c r="C37" s="124"/>
      <c r="D37" s="123"/>
      <c r="E37" s="124"/>
      <c r="F37" s="34" t="str">
        <f t="shared" si="0"/>
        <v/>
      </c>
      <c r="G37" s="33" t="str">
        <f t="shared" si="1"/>
        <v/>
      </c>
      <c r="H37" s="34" t="str">
        <f t="shared" si="2"/>
        <v/>
      </c>
      <c r="I37" s="34" t="str">
        <f t="shared" si="3"/>
        <v/>
      </c>
      <c r="J37" s="62" t="str">
        <f t="shared" si="4"/>
        <v/>
      </c>
    </row>
    <row r="38" spans="1:10" x14ac:dyDescent="0.25">
      <c r="A38" s="119"/>
      <c r="B38" s="123"/>
      <c r="C38" s="124"/>
      <c r="D38" s="123"/>
      <c r="E38" s="124"/>
      <c r="F38" s="34" t="str">
        <f t="shared" si="0"/>
        <v/>
      </c>
      <c r="G38" s="33" t="str">
        <f t="shared" si="1"/>
        <v/>
      </c>
      <c r="H38" s="34" t="str">
        <f t="shared" si="2"/>
        <v/>
      </c>
      <c r="I38" s="34" t="str">
        <f t="shared" si="3"/>
        <v/>
      </c>
      <c r="J38" s="62" t="str">
        <f t="shared" si="4"/>
        <v/>
      </c>
    </row>
    <row r="39" spans="1:10" x14ac:dyDescent="0.25">
      <c r="A39" s="119"/>
      <c r="B39" s="123"/>
      <c r="C39" s="124"/>
      <c r="D39" s="123"/>
      <c r="E39" s="124"/>
      <c r="F39" s="34" t="str">
        <f t="shared" si="0"/>
        <v/>
      </c>
      <c r="G39" s="33" t="str">
        <f t="shared" si="1"/>
        <v/>
      </c>
      <c r="H39" s="34" t="str">
        <f t="shared" si="2"/>
        <v/>
      </c>
      <c r="I39" s="34" t="str">
        <f t="shared" si="3"/>
        <v/>
      </c>
      <c r="J39" s="62" t="str">
        <f t="shared" si="4"/>
        <v/>
      </c>
    </row>
    <row r="40" spans="1:10" x14ac:dyDescent="0.25">
      <c r="A40" s="119"/>
      <c r="B40" s="123"/>
      <c r="C40" s="124"/>
      <c r="D40" s="123"/>
      <c r="E40" s="124"/>
      <c r="F40" s="34" t="str">
        <f t="shared" si="0"/>
        <v/>
      </c>
      <c r="G40" s="33" t="str">
        <f t="shared" si="1"/>
        <v/>
      </c>
      <c r="H40" s="34" t="str">
        <f t="shared" si="2"/>
        <v/>
      </c>
      <c r="I40" s="34" t="str">
        <f t="shared" si="3"/>
        <v/>
      </c>
      <c r="J40" s="62" t="str">
        <f t="shared" si="4"/>
        <v/>
      </c>
    </row>
    <row r="41" spans="1:10" x14ac:dyDescent="0.25">
      <c r="A41" s="125"/>
      <c r="B41" s="126"/>
      <c r="C41" s="127"/>
      <c r="D41" s="126"/>
      <c r="E41" s="127"/>
      <c r="F41" s="63" t="str">
        <f t="shared" si="0"/>
        <v/>
      </c>
      <c r="G41" s="64" t="str">
        <f t="shared" si="1"/>
        <v/>
      </c>
      <c r="H41" s="63" t="str">
        <f t="shared" si="2"/>
        <v/>
      </c>
      <c r="I41" s="63" t="str">
        <f t="shared" si="3"/>
        <v/>
      </c>
      <c r="J41" s="65" t="str">
        <f t="shared" si="4"/>
        <v/>
      </c>
    </row>
    <row r="42" spans="1:10" ht="15.75" x14ac:dyDescent="0.25">
      <c r="A42" s="682" t="s">
        <v>366</v>
      </c>
      <c r="B42" s="683"/>
      <c r="C42" s="684"/>
    </row>
    <row r="43" spans="1:10" x14ac:dyDescent="0.25">
      <c r="A43" s="680" t="s">
        <v>367</v>
      </c>
      <c r="B43" s="681"/>
      <c r="C43" s="32">
        <f>SUM(J7:J31)</f>
        <v>0</v>
      </c>
    </row>
    <row r="44" spans="1:10" x14ac:dyDescent="0.25">
      <c r="A44" s="678" t="s">
        <v>368</v>
      </c>
      <c r="B44" s="679"/>
      <c r="C44" s="115">
        <f>SUM(F7:F41)</f>
        <v>0</v>
      </c>
    </row>
    <row r="45" spans="1:10" ht="15.75" thickBot="1" x14ac:dyDescent="0.3">
      <c r="A45" s="676" t="s">
        <v>369</v>
      </c>
      <c r="B45" s="677"/>
      <c r="C45" s="27">
        <f>IFERROR(C43/C44,0)</f>
        <v>0</v>
      </c>
    </row>
  </sheetData>
  <sheetProtection algorithmName="SHA-512" hashValue="wxnF/OsrVMjxc4kklk64hqIdbGC2q2stbQIPFrO8U8DOYh+RK0HY19ePdn374ko/yfjUmpJAT7WXTozCowkPcg==" saltValue="y+gZ930OZC6/YGMMVVByjQ==" spinCount="100000" sheet="1" selectLockedCells="1"/>
  <customSheetViews>
    <customSheetView guid="{F381BDA6-B2C9-4D35-B675-34ADD0AE2CEA}" scale="85">
      <selection activeCell="A8" sqref="A8"/>
      <pageMargins left="0.7" right="0.7" top="0.75" bottom="0.75" header="0.3" footer="0.3"/>
      <pageSetup paperSize="4" orientation="portrait" horizontalDpi="4294967293" r:id="rId1"/>
    </customSheetView>
  </customSheetViews>
  <mergeCells count="17">
    <mergeCell ref="A45:B45"/>
    <mergeCell ref="A44:B44"/>
    <mergeCell ref="A43:B43"/>
    <mergeCell ref="A42:C42"/>
    <mergeCell ref="G5:H5"/>
    <mergeCell ref="A1:J1"/>
    <mergeCell ref="A2:J2"/>
    <mergeCell ref="A3:J3"/>
    <mergeCell ref="A5:A6"/>
    <mergeCell ref="J5:J6"/>
    <mergeCell ref="I5:I6"/>
    <mergeCell ref="E5:E6"/>
    <mergeCell ref="D5:D6"/>
    <mergeCell ref="F5:F6"/>
    <mergeCell ref="C5:C6"/>
    <mergeCell ref="B5:B6"/>
    <mergeCell ref="A4:J4"/>
  </mergeCells>
  <conditionalFormatting sqref="A7:J41">
    <cfRule type="expression" dxfId="2" priority="1">
      <formula>MOD(ROW(),2)=1</formula>
    </cfRule>
  </conditionalFormatting>
  <pageMargins left="0.7" right="0.7" top="0.75" bottom="0.75" header="0.3" footer="0.3"/>
  <pageSetup paperSize="4" orientation="portrait" horizontalDpi="4294967293"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N42"/>
  <sheetViews>
    <sheetView zoomScale="80" zoomScaleNormal="80" workbookViewId="0">
      <selection activeCell="C6" sqref="C6"/>
    </sheetView>
  </sheetViews>
  <sheetFormatPr defaultColWidth="9.140625" defaultRowHeight="15" x14ac:dyDescent="0.25"/>
  <cols>
    <col min="1" max="1" width="26.42578125" style="1" customWidth="1"/>
    <col min="2" max="2" width="15.140625" style="1" customWidth="1"/>
    <col min="3" max="3" width="16.28515625" style="1" customWidth="1"/>
    <col min="4" max="5" width="14.5703125" style="1" customWidth="1"/>
    <col min="6" max="6" width="14.7109375" style="1" customWidth="1"/>
    <col min="7" max="7" width="9.85546875" style="1" customWidth="1"/>
    <col min="8" max="8" width="14.7109375" style="1" customWidth="1"/>
    <col min="9" max="9" width="9.5703125" style="1" customWidth="1"/>
    <col min="10" max="10" width="14.7109375" style="1" customWidth="1"/>
    <col min="11" max="11" width="9.7109375" style="1" customWidth="1"/>
    <col min="12" max="16384" width="9.140625" style="1"/>
  </cols>
  <sheetData>
    <row r="1" spans="1:14" ht="21" x14ac:dyDescent="0.35">
      <c r="A1" s="532" t="s">
        <v>187</v>
      </c>
      <c r="B1" s="532"/>
      <c r="C1" s="532"/>
      <c r="D1" s="532"/>
      <c r="E1" s="532"/>
      <c r="F1" s="532"/>
      <c r="G1" s="532"/>
      <c r="H1" s="532"/>
      <c r="I1" s="532"/>
      <c r="J1" s="532"/>
      <c r="K1" s="532"/>
      <c r="L1" s="532"/>
      <c r="M1" s="532"/>
      <c r="N1" s="532"/>
    </row>
    <row r="2" spans="1:14" ht="21" x14ac:dyDescent="0.35">
      <c r="A2" s="533" t="s">
        <v>903</v>
      </c>
      <c r="B2" s="534"/>
      <c r="C2" s="534"/>
      <c r="D2" s="534"/>
      <c r="E2" s="534"/>
      <c r="F2" s="534"/>
      <c r="G2" s="534"/>
      <c r="H2" s="534"/>
      <c r="I2" s="534"/>
      <c r="J2" s="534"/>
      <c r="K2" s="534"/>
      <c r="L2" s="534"/>
      <c r="M2" s="534"/>
      <c r="N2" s="534"/>
    </row>
    <row r="3" spans="1:14" ht="21" x14ac:dyDescent="0.35">
      <c r="A3" s="535" t="s">
        <v>370</v>
      </c>
      <c r="B3" s="535"/>
      <c r="C3" s="535"/>
      <c r="D3" s="535"/>
      <c r="E3" s="535"/>
      <c r="F3" s="535"/>
      <c r="G3" s="535"/>
      <c r="H3" s="535"/>
      <c r="I3" s="535"/>
      <c r="J3" s="535"/>
      <c r="K3" s="535"/>
      <c r="L3" s="535"/>
      <c r="M3" s="535"/>
      <c r="N3" s="535"/>
    </row>
    <row r="4" spans="1:14" ht="29.25" customHeight="1" x14ac:dyDescent="0.25">
      <c r="A4" s="675" t="s">
        <v>371</v>
      </c>
      <c r="B4" s="675"/>
      <c r="C4" s="675"/>
      <c r="D4" s="675"/>
      <c r="E4" s="675"/>
      <c r="F4" s="675"/>
      <c r="G4" s="675"/>
      <c r="H4" s="675"/>
      <c r="I4" s="675"/>
      <c r="J4" s="675"/>
      <c r="K4" s="675"/>
      <c r="L4" s="675"/>
      <c r="M4" s="675"/>
      <c r="N4" s="675"/>
    </row>
    <row r="5" spans="1:14" ht="15.75" customHeight="1" thickBot="1" x14ac:dyDescent="0.3">
      <c r="A5" s="397"/>
      <c r="B5" s="397"/>
      <c r="C5" s="397"/>
      <c r="D5" s="397"/>
      <c r="E5" s="397"/>
      <c r="F5" s="397"/>
      <c r="G5" s="397"/>
      <c r="H5" s="397"/>
      <c r="I5" s="397"/>
      <c r="J5" s="397"/>
      <c r="K5" s="397"/>
      <c r="L5" s="397"/>
      <c r="M5" s="397"/>
      <c r="N5" s="397"/>
    </row>
    <row r="6" spans="1:14" ht="32.25" customHeight="1" thickBot="1" x14ac:dyDescent="0.3">
      <c r="A6" s="692" t="s">
        <v>372</v>
      </c>
      <c r="B6" s="693"/>
      <c r="C6" s="398" t="s">
        <v>373</v>
      </c>
      <c r="D6" s="401" t="str">
        <f>IF(C6=References!F18,"C2.1","C2.2")</f>
        <v>C2.1</v>
      </c>
      <c r="E6" s="399"/>
      <c r="F6" s="397"/>
      <c r="G6" s="397"/>
      <c r="H6" s="397"/>
      <c r="I6" s="397"/>
      <c r="J6" s="397"/>
      <c r="K6" s="397"/>
      <c r="L6" s="397"/>
      <c r="M6" s="397"/>
      <c r="N6" s="397"/>
    </row>
    <row r="7" spans="1:14" ht="33" customHeight="1" thickBot="1" x14ac:dyDescent="0.3">
      <c r="A7" s="692" t="s">
        <v>374</v>
      </c>
      <c r="B7" s="693"/>
      <c r="C7" s="398" t="s">
        <v>373</v>
      </c>
      <c r="D7" s="401" t="str">
        <f>IF(C7=References!F18,"C2.3","C2.4")</f>
        <v>C2.3</v>
      </c>
      <c r="E7" s="399"/>
      <c r="F7" s="397"/>
      <c r="G7" s="397"/>
      <c r="H7" s="397"/>
      <c r="I7" s="397"/>
      <c r="J7" s="397"/>
      <c r="K7" s="397"/>
      <c r="L7" s="397"/>
      <c r="M7" s="397"/>
      <c r="N7" s="397"/>
    </row>
    <row r="8" spans="1:14" ht="29.25" customHeight="1" x14ac:dyDescent="0.25">
      <c r="A8" s="397"/>
      <c r="B8" s="397"/>
      <c r="C8" s="397"/>
      <c r="D8" s="397"/>
      <c r="E8" s="397"/>
      <c r="F8" s="397"/>
      <c r="G8" s="397"/>
      <c r="H8" s="397"/>
      <c r="I8" s="397"/>
      <c r="J8" s="397"/>
      <c r="K8" s="397"/>
      <c r="L8" s="397"/>
      <c r="M8" s="397"/>
      <c r="N8" s="397"/>
    </row>
    <row r="9" spans="1:14" ht="15.75" x14ac:dyDescent="0.25">
      <c r="D9" s="689" t="s">
        <v>375</v>
      </c>
      <c r="E9" s="690"/>
      <c r="F9" s="690"/>
      <c r="G9" s="691"/>
      <c r="H9" s="689" t="s">
        <v>376</v>
      </c>
      <c r="I9" s="690"/>
      <c r="J9" s="690"/>
      <c r="K9" s="691"/>
    </row>
    <row r="10" spans="1:14" x14ac:dyDescent="0.25">
      <c r="D10" s="686" t="str">
        <f>IF(C6=References!F18,"Average Illuminance Levels","Daylight Autonomy Percent")</f>
        <v>Average Illuminance Levels</v>
      </c>
      <c r="E10" s="687"/>
      <c r="F10" s="688"/>
      <c r="G10" s="23"/>
      <c r="H10" s="686" t="s">
        <v>377</v>
      </c>
      <c r="I10" s="688"/>
      <c r="J10" s="686" t="s">
        <v>378</v>
      </c>
      <c r="K10" s="688"/>
    </row>
    <row r="11" spans="1:14" ht="48.75" customHeight="1" x14ac:dyDescent="0.35">
      <c r="A11" s="19" t="s">
        <v>379</v>
      </c>
      <c r="B11" s="19" t="s">
        <v>380</v>
      </c>
      <c r="C11" s="20" t="s">
        <v>381</v>
      </c>
      <c r="D11" s="21" t="str">
        <f>IF($C$6=References!$F$18,"Area with over 20 fc Average Illuminance","Area with over 40% Daylight Autonomy")</f>
        <v>Area with over 20 fc Average Illuminance</v>
      </c>
      <c r="E11" s="21" t="str">
        <f>IF($C$6=References!$F$18,"Area with over 30 fc Average Illuminance","Area with over 60% Daylight Autonomy")</f>
        <v>Area with over 30 fc Average Illuminance</v>
      </c>
      <c r="F11" s="21" t="str">
        <f>IF($C$6=References!$F$18,"Area with over 40 fc Average Illuminance","Area with over 80% Daylight Autonomy")</f>
        <v>Area with over 40 fc Average Illuminance</v>
      </c>
      <c r="G11" s="400" t="s">
        <v>382</v>
      </c>
      <c r="H11" s="21" t="str">
        <f>IF($C$7=References!$F$18,"Area with over 30 fc Average Illuminance","Area with over 60% Daylight Autonomy")</f>
        <v>Area with over 30 fc Average Illuminance</v>
      </c>
      <c r="I11" s="22" t="s">
        <v>383</v>
      </c>
      <c r="J11" s="21" t="str">
        <f>IF($C$6=References!$F$18,"Area with over 40 fc Average Illuminance","Area with over 80% Daylight Autonomy")</f>
        <v>Area with over 40 fc Average Illuminance</v>
      </c>
      <c r="K11" s="22" t="s">
        <v>384</v>
      </c>
    </row>
    <row r="12" spans="1:14" x14ac:dyDescent="0.25">
      <c r="A12" s="131"/>
      <c r="B12" s="132"/>
      <c r="C12" s="133"/>
      <c r="D12" s="12"/>
      <c r="E12" s="54"/>
      <c r="F12" s="12"/>
      <c r="G12" s="295"/>
      <c r="H12" s="12"/>
      <c r="I12" s="298"/>
      <c r="J12" s="12"/>
      <c r="K12" s="299"/>
    </row>
    <row r="13" spans="1:14" x14ac:dyDescent="0.25">
      <c r="A13" s="128"/>
      <c r="B13" s="130"/>
      <c r="C13" s="134"/>
      <c r="D13" s="36"/>
      <c r="E13" s="55"/>
      <c r="F13" s="36"/>
      <c r="G13" s="56"/>
      <c r="H13" s="36"/>
      <c r="I13" s="56"/>
      <c r="J13" s="36"/>
      <c r="K13" s="57"/>
    </row>
    <row r="14" spans="1:14" x14ac:dyDescent="0.25">
      <c r="A14" s="128"/>
      <c r="B14" s="130"/>
      <c r="C14" s="134"/>
      <c r="D14" s="36"/>
      <c r="E14" s="55"/>
      <c r="F14" s="36"/>
      <c r="G14" s="56"/>
      <c r="H14" s="36"/>
      <c r="I14" s="56"/>
      <c r="J14" s="36"/>
      <c r="K14" s="57"/>
    </row>
    <row r="15" spans="1:14" x14ac:dyDescent="0.25">
      <c r="A15" s="128"/>
      <c r="B15" s="130"/>
      <c r="C15" s="134"/>
      <c r="D15" s="36"/>
      <c r="E15" s="55"/>
      <c r="F15" s="36"/>
      <c r="G15" s="56"/>
      <c r="H15" s="36"/>
      <c r="I15" s="56"/>
      <c r="J15" s="36"/>
      <c r="K15" s="57"/>
    </row>
    <row r="16" spans="1:14" x14ac:dyDescent="0.25">
      <c r="A16" s="128"/>
      <c r="B16" s="130"/>
      <c r="C16" s="134"/>
      <c r="D16" s="36"/>
      <c r="E16" s="55"/>
      <c r="F16" s="36"/>
      <c r="G16" s="56"/>
      <c r="H16" s="36"/>
      <c r="I16" s="56"/>
      <c r="J16" s="36"/>
      <c r="K16" s="57"/>
    </row>
    <row r="17" spans="1:11" x14ac:dyDescent="0.25">
      <c r="A17" s="128"/>
      <c r="B17" s="130"/>
      <c r="C17" s="134"/>
      <c r="D17" s="36"/>
      <c r="E17" s="55"/>
      <c r="F17" s="36"/>
      <c r="G17" s="56"/>
      <c r="H17" s="36"/>
      <c r="I17" s="56"/>
      <c r="J17" s="36"/>
      <c r="K17" s="57"/>
    </row>
    <row r="18" spans="1:11" x14ac:dyDescent="0.25">
      <c r="A18" s="128"/>
      <c r="B18" s="130"/>
      <c r="C18" s="134"/>
      <c r="D18" s="36"/>
      <c r="E18" s="55"/>
      <c r="F18" s="36"/>
      <c r="G18" s="56"/>
      <c r="H18" s="36"/>
      <c r="I18" s="56"/>
      <c r="J18" s="36"/>
      <c r="K18" s="57"/>
    </row>
    <row r="19" spans="1:11" x14ac:dyDescent="0.25">
      <c r="A19" s="128"/>
      <c r="B19" s="130"/>
      <c r="C19" s="134"/>
      <c r="D19" s="36"/>
      <c r="E19" s="55"/>
      <c r="F19" s="36"/>
      <c r="G19" s="56"/>
      <c r="H19" s="36"/>
      <c r="I19" s="56"/>
      <c r="J19" s="36"/>
      <c r="K19" s="57"/>
    </row>
    <row r="20" spans="1:11" x14ac:dyDescent="0.25">
      <c r="A20" s="128"/>
      <c r="B20" s="130"/>
      <c r="C20" s="134"/>
      <c r="D20" s="36"/>
      <c r="E20" s="55"/>
      <c r="F20" s="36"/>
      <c r="G20" s="56"/>
      <c r="H20" s="36"/>
      <c r="I20" s="56"/>
      <c r="J20" s="36"/>
      <c r="K20" s="57"/>
    </row>
    <row r="21" spans="1:11" x14ac:dyDescent="0.25">
      <c r="A21" s="128"/>
      <c r="B21" s="130"/>
      <c r="C21" s="134"/>
      <c r="D21" s="36"/>
      <c r="E21" s="55"/>
      <c r="F21" s="36"/>
      <c r="G21" s="56"/>
      <c r="H21" s="36"/>
      <c r="I21" s="56"/>
      <c r="J21" s="36"/>
      <c r="K21" s="57"/>
    </row>
    <row r="22" spans="1:11" x14ac:dyDescent="0.25">
      <c r="A22" s="128"/>
      <c r="B22" s="130"/>
      <c r="C22" s="134"/>
      <c r="D22" s="36"/>
      <c r="E22" s="55"/>
      <c r="F22" s="36"/>
      <c r="G22" s="56"/>
      <c r="H22" s="36"/>
      <c r="I22" s="56"/>
      <c r="J22" s="36"/>
      <c r="K22" s="57"/>
    </row>
    <row r="23" spans="1:11" x14ac:dyDescent="0.25">
      <c r="A23" s="128"/>
      <c r="B23" s="130"/>
      <c r="C23" s="134"/>
      <c r="D23" s="36"/>
      <c r="E23" s="55"/>
      <c r="F23" s="36"/>
      <c r="G23" s="56"/>
      <c r="H23" s="36"/>
      <c r="I23" s="56"/>
      <c r="J23" s="36"/>
      <c r="K23" s="57"/>
    </row>
    <row r="24" spans="1:11" x14ac:dyDescent="0.25">
      <c r="A24" s="128"/>
      <c r="B24" s="130"/>
      <c r="C24" s="134"/>
      <c r="D24" s="36"/>
      <c r="E24" s="55"/>
      <c r="F24" s="36"/>
      <c r="G24" s="56"/>
      <c r="H24" s="36"/>
      <c r="I24" s="56"/>
      <c r="J24" s="36"/>
      <c r="K24" s="57"/>
    </row>
    <row r="25" spans="1:11" x14ac:dyDescent="0.25">
      <c r="A25" s="128"/>
      <c r="B25" s="130"/>
      <c r="C25" s="134"/>
      <c r="D25" s="36"/>
      <c r="E25" s="55"/>
      <c r="F25" s="36"/>
      <c r="G25" s="56"/>
      <c r="H25" s="36"/>
      <c r="I25" s="56"/>
      <c r="J25" s="36"/>
      <c r="K25" s="57"/>
    </row>
    <row r="26" spans="1:11" x14ac:dyDescent="0.25">
      <c r="A26" s="128"/>
      <c r="B26" s="130"/>
      <c r="C26" s="134"/>
      <c r="D26" s="36"/>
      <c r="E26" s="55"/>
      <c r="F26" s="36"/>
      <c r="G26" s="56"/>
      <c r="H26" s="36"/>
      <c r="I26" s="56"/>
      <c r="J26" s="36"/>
      <c r="K26" s="57"/>
    </row>
    <row r="27" spans="1:11" x14ac:dyDescent="0.25">
      <c r="A27" s="128"/>
      <c r="B27" s="130"/>
      <c r="C27" s="134"/>
      <c r="D27" s="36"/>
      <c r="E27" s="55"/>
      <c r="F27" s="36"/>
      <c r="G27" s="56"/>
      <c r="H27" s="36"/>
      <c r="I27" s="56"/>
      <c r="J27" s="36"/>
      <c r="K27" s="57"/>
    </row>
    <row r="28" spans="1:11" x14ac:dyDescent="0.25">
      <c r="A28" s="128"/>
      <c r="B28" s="130"/>
      <c r="C28" s="134"/>
      <c r="D28" s="36"/>
      <c r="E28" s="55"/>
      <c r="F28" s="36"/>
      <c r="G28" s="56"/>
      <c r="H28" s="36"/>
      <c r="I28" s="56"/>
      <c r="J28" s="36"/>
      <c r="K28" s="57"/>
    </row>
    <row r="29" spans="1:11" x14ac:dyDescent="0.25">
      <c r="A29" s="128"/>
      <c r="B29" s="130"/>
      <c r="C29" s="134"/>
      <c r="D29" s="36"/>
      <c r="E29" s="55"/>
      <c r="F29" s="36"/>
      <c r="G29" s="56"/>
      <c r="H29" s="36"/>
      <c r="I29" s="56"/>
      <c r="J29" s="36"/>
      <c r="K29" s="57"/>
    </row>
    <row r="30" spans="1:11" x14ac:dyDescent="0.25">
      <c r="A30" s="128"/>
      <c r="B30" s="130"/>
      <c r="C30" s="134"/>
      <c r="D30" s="36"/>
      <c r="E30" s="55"/>
      <c r="F30" s="36"/>
      <c r="G30" s="56"/>
      <c r="H30" s="36"/>
      <c r="I30" s="56"/>
      <c r="J30" s="36"/>
      <c r="K30" s="57"/>
    </row>
    <row r="31" spans="1:11" x14ac:dyDescent="0.25">
      <c r="A31" s="128"/>
      <c r="B31" s="130"/>
      <c r="C31" s="134"/>
      <c r="D31" s="36"/>
      <c r="E31" s="55"/>
      <c r="F31" s="36"/>
      <c r="G31" s="56"/>
      <c r="H31" s="36"/>
      <c r="I31" s="56"/>
      <c r="J31" s="36"/>
      <c r="K31" s="57"/>
    </row>
    <row r="32" spans="1:11" x14ac:dyDescent="0.25">
      <c r="A32" s="128"/>
      <c r="B32" s="130"/>
      <c r="C32" s="134"/>
      <c r="D32" s="36"/>
      <c r="E32" s="55"/>
      <c r="F32" s="36"/>
      <c r="G32" s="56"/>
      <c r="H32" s="36"/>
      <c r="I32" s="56"/>
      <c r="J32" s="36"/>
      <c r="K32" s="57"/>
    </row>
    <row r="33" spans="1:11" x14ac:dyDescent="0.25">
      <c r="A33" s="128"/>
      <c r="B33" s="130"/>
      <c r="C33" s="134"/>
      <c r="D33" s="36"/>
      <c r="E33" s="55"/>
      <c r="F33" s="36"/>
      <c r="G33" s="56"/>
      <c r="H33" s="36"/>
      <c r="I33" s="56"/>
      <c r="J33" s="36"/>
      <c r="K33" s="57"/>
    </row>
    <row r="34" spans="1:11" x14ac:dyDescent="0.25">
      <c r="A34" s="128"/>
      <c r="B34" s="130"/>
      <c r="C34" s="134"/>
      <c r="D34" s="36"/>
      <c r="E34" s="55"/>
      <c r="F34" s="36"/>
      <c r="G34" s="56"/>
      <c r="H34" s="36"/>
      <c r="I34" s="56"/>
      <c r="J34" s="36"/>
      <c r="K34" s="57"/>
    </row>
    <row r="35" spans="1:11" x14ac:dyDescent="0.25">
      <c r="A35" s="135"/>
      <c r="B35" s="136"/>
      <c r="C35" s="137"/>
      <c r="D35" s="11"/>
      <c r="E35" s="58"/>
      <c r="F35" s="11"/>
      <c r="G35" s="300"/>
      <c r="H35" s="11"/>
      <c r="I35" s="300"/>
      <c r="J35" s="11"/>
      <c r="K35" s="301"/>
    </row>
    <row r="36" spans="1:11" ht="16.5" thickBot="1" x14ac:dyDescent="0.3">
      <c r="A36" s="695" t="s">
        <v>366</v>
      </c>
      <c r="B36" s="696"/>
      <c r="C36" s="696"/>
      <c r="D36" s="696"/>
      <c r="E36" s="696"/>
      <c r="F36" s="696"/>
      <c r="G36" s="696"/>
      <c r="H36" s="697"/>
      <c r="I36" s="31"/>
      <c r="K36" s="31"/>
    </row>
    <row r="37" spans="1:11" x14ac:dyDescent="0.25">
      <c r="A37" s="698" t="s">
        <v>385</v>
      </c>
      <c r="B37" s="699"/>
      <c r="C37" s="700" t="s">
        <v>386</v>
      </c>
      <c r="D37" s="699"/>
      <c r="E37" s="701"/>
      <c r="F37" s="699" t="s">
        <v>378</v>
      </c>
      <c r="G37" s="699"/>
      <c r="H37" s="707"/>
      <c r="I37" s="31"/>
      <c r="K37" s="31"/>
    </row>
    <row r="38" spans="1:11" x14ac:dyDescent="0.25">
      <c r="A38" s="317" t="s">
        <v>387</v>
      </c>
      <c r="B38" s="1">
        <f>SUMIF(B12:B30,References!I3,C12:C30)</f>
        <v>0</v>
      </c>
      <c r="C38" s="702" t="s">
        <v>387</v>
      </c>
      <c r="D38" s="703"/>
      <c r="E38" s="14">
        <f>SUMIF(B12:B35,References!I4,C12:C48)</f>
        <v>0</v>
      </c>
      <c r="F38" s="681" t="s">
        <v>387</v>
      </c>
      <c r="G38" s="681"/>
      <c r="H38" s="25">
        <f>SUMIF(B12:B35,References!I5,C12:C48)</f>
        <v>0</v>
      </c>
      <c r="I38" s="31"/>
      <c r="K38" s="31"/>
    </row>
    <row r="39" spans="1:11" x14ac:dyDescent="0.25">
      <c r="A39" s="138" t="str">
        <f>IF(SUM(D12:D30)&gt;0,"Total "&amp;D11,IF(SUM(E12:E30)&gt;0,"Total "&amp;E11,IF(SUM(F12:F30)&gt;0,"Total "&amp;F11,"")))</f>
        <v/>
      </c>
      <c r="B39" s="139" t="str">
        <f>IF(SUM(D12:D30)&gt;0,SUM(D12:D30),IF(SUM(E12:E30)&gt;0,SUM(E12:E30),IF(SUM(F12:F30)&gt;0,SUM(F12:F30),"")))</f>
        <v/>
      </c>
      <c r="C39" s="704" t="s">
        <v>388</v>
      </c>
      <c r="D39" s="705"/>
      <c r="E39" s="15" t="str">
        <f>IF(SUM(H12:H36)&gt;0,SUM(H12:H36),"")</f>
        <v/>
      </c>
      <c r="F39" s="705" t="s">
        <v>389</v>
      </c>
      <c r="G39" s="705"/>
      <c r="H39" s="140" t="str">
        <f>IF(SUM(J12:J39)&gt;0,SUM(J12:J39),"")</f>
        <v/>
      </c>
    </row>
    <row r="40" spans="1:11" x14ac:dyDescent="0.25">
      <c r="A40" s="138" t="str">
        <f>IF(SUM(D12:D30)&gt;0,"Percent of "&amp;D11,IF(SUM(E12:E30)&gt;0,"Percent of "&amp;E11,IF(SUM(F12:F30)&gt;0,"Percent of "&amp;F11,"")))</f>
        <v/>
      </c>
      <c r="B40" s="141" t="str">
        <f>IF(B39="","",B39/B38)</f>
        <v/>
      </c>
      <c r="C40" s="704" t="s">
        <v>390</v>
      </c>
      <c r="D40" s="705"/>
      <c r="E40" s="402" t="str">
        <f>IF(E39="","",E39/E38)</f>
        <v/>
      </c>
      <c r="F40" s="705" t="s">
        <v>391</v>
      </c>
      <c r="G40" s="705"/>
      <c r="H40" s="142" t="str">
        <f>IF(H39="","",H39/H38)</f>
        <v/>
      </c>
    </row>
    <row r="41" spans="1:11" ht="30" x14ac:dyDescent="0.25">
      <c r="A41" s="138" t="s">
        <v>392</v>
      </c>
      <c r="B41" s="139">
        <f>SUMIF('EQ.C2 - Daylighting'!G12:G30,References!B3,'EQ.C2 - Daylighting'!D12:F30)</f>
        <v>0</v>
      </c>
      <c r="C41" s="704" t="s">
        <v>392</v>
      </c>
      <c r="D41" s="705"/>
      <c r="E41" s="15">
        <f ca="1">SUMIF(I12:I39,References!B3,'EQ.C2 - Daylighting'!C12:C30)</f>
        <v>0</v>
      </c>
      <c r="F41" s="705" t="s">
        <v>392</v>
      </c>
      <c r="G41" s="705"/>
      <c r="H41" s="140">
        <f>SUMIF(K12:K30,References!B3,'EQ.C2 - Daylighting'!C12:C30)</f>
        <v>0</v>
      </c>
    </row>
    <row r="42" spans="1:11" ht="30.75" thickBot="1" x14ac:dyDescent="0.3">
      <c r="A42" s="28" t="s">
        <v>393</v>
      </c>
      <c r="B42" s="26">
        <f>IFERROR(B41/B38,0)</f>
        <v>0</v>
      </c>
      <c r="C42" s="706" t="s">
        <v>393</v>
      </c>
      <c r="D42" s="694"/>
      <c r="E42" s="30">
        <f ca="1">IFERROR(E41/E38,0)</f>
        <v>0</v>
      </c>
      <c r="F42" s="694" t="s">
        <v>393</v>
      </c>
      <c r="G42" s="694"/>
      <c r="H42" s="27">
        <f>IFERROR(H41/H38,0)</f>
        <v>0</v>
      </c>
    </row>
  </sheetData>
  <sheetProtection algorithmName="SHA-512" hashValue="J6qfpWTLAN2jmeZH0rgtbxPt6jY02UH8Qx49759shhdlw8//StRm/MGOMWqaCX+3HOluoOeE9gc4vL6+of4Veg==" saltValue="I+vk3oQow+ATwVn9rrlknA==" spinCount="100000" sheet="1" selectLockedCells="1"/>
  <sortState ref="A8:K31">
    <sortCondition ref="B8:B31"/>
  </sortState>
  <customSheetViews>
    <customSheetView guid="{F381BDA6-B2C9-4D35-B675-34ADD0AE2CEA}" scale="80">
      <selection activeCell="C6" sqref="C6"/>
      <pageMargins left="0.7" right="0.7" top="0.75" bottom="0.75" header="0.3" footer="0.3"/>
      <pageSetup paperSize="3" orientation="landscape" horizontalDpi="4294967293" r:id="rId1"/>
    </customSheetView>
  </customSheetViews>
  <mergeCells count="25">
    <mergeCell ref="F42:G42"/>
    <mergeCell ref="A3:N3"/>
    <mergeCell ref="A36:H36"/>
    <mergeCell ref="A37:B37"/>
    <mergeCell ref="C37:E37"/>
    <mergeCell ref="C38:D38"/>
    <mergeCell ref="C39:D39"/>
    <mergeCell ref="C40:D40"/>
    <mergeCell ref="C42:D42"/>
    <mergeCell ref="C41:D41"/>
    <mergeCell ref="F38:G38"/>
    <mergeCell ref="F39:G39"/>
    <mergeCell ref="F40:G40"/>
    <mergeCell ref="F41:G41"/>
    <mergeCell ref="F37:H37"/>
    <mergeCell ref="A1:N1"/>
    <mergeCell ref="A2:N2"/>
    <mergeCell ref="D10:F10"/>
    <mergeCell ref="H10:I10"/>
    <mergeCell ref="J10:K10"/>
    <mergeCell ref="D9:G9"/>
    <mergeCell ref="H9:K9"/>
    <mergeCell ref="A6:B6"/>
    <mergeCell ref="A7:B7"/>
    <mergeCell ref="A4:N4"/>
  </mergeCells>
  <conditionalFormatting sqref="A12:K35">
    <cfRule type="expression" dxfId="1" priority="1">
      <formula>MOD(ROW(),2)=1</formula>
    </cfRule>
  </conditionalFormatting>
  <pageMargins left="0.7" right="0.7" top="0.75" bottom="0.75" header="0.3" footer="0.3"/>
  <pageSetup paperSize="3" orientation="landscape" horizontalDpi="4294967293"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References!$I$2:$I$5</xm:f>
          </x14:formula1>
          <xm:sqref>B12:B35</xm:sqref>
        </x14:dataValidation>
        <x14:dataValidation type="list" allowBlank="1" showInputMessage="1" showErrorMessage="1">
          <x14:formula1>
            <xm:f>References!$B$2:$B$3</xm:f>
          </x14:formula1>
          <xm:sqref>K12:K38 I12:I38 G12:G35</xm:sqref>
        </x14:dataValidation>
        <x14:dataValidation type="list" allowBlank="1" showInputMessage="1" showErrorMessage="1">
          <x14:formula1>
            <xm:f>References!$F$18:$F$19</xm:f>
          </x14:formula1>
          <xm:sqref>C6:C7</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H34"/>
  <sheetViews>
    <sheetView zoomScaleNormal="100" workbookViewId="0">
      <selection activeCell="D5" sqref="D5"/>
    </sheetView>
  </sheetViews>
  <sheetFormatPr defaultColWidth="9.140625" defaultRowHeight="15" x14ac:dyDescent="0.25"/>
  <cols>
    <col min="1" max="1" width="20.42578125" style="1" customWidth="1"/>
    <col min="2" max="2" width="17" style="1" bestFit="1" customWidth="1"/>
    <col min="3" max="3" width="16.7109375" style="1" customWidth="1"/>
    <col min="4" max="4" width="13.5703125" style="1" customWidth="1"/>
    <col min="5" max="5" width="13.28515625" style="1" customWidth="1"/>
    <col min="6" max="6" width="9.140625" style="1" customWidth="1"/>
    <col min="7" max="7" width="18.140625" style="1" customWidth="1"/>
    <col min="8" max="8" width="23.5703125" style="1" customWidth="1"/>
    <col min="9" max="9" width="9.140625" style="1"/>
    <col min="10" max="10" width="5.140625" style="1" customWidth="1"/>
    <col min="11" max="16384" width="9.140625" style="1"/>
  </cols>
  <sheetData>
    <row r="1" spans="1:8" ht="21" x14ac:dyDescent="0.35">
      <c r="A1" s="532" t="s">
        <v>187</v>
      </c>
      <c r="B1" s="532"/>
      <c r="C1" s="532"/>
      <c r="D1" s="532"/>
      <c r="E1" s="532"/>
      <c r="F1" s="532"/>
      <c r="G1" s="532"/>
      <c r="H1" s="532"/>
    </row>
    <row r="2" spans="1:8" ht="21" x14ac:dyDescent="0.35">
      <c r="A2" s="533" t="s">
        <v>903</v>
      </c>
      <c r="B2" s="533"/>
      <c r="C2" s="533"/>
      <c r="D2" s="533"/>
      <c r="E2" s="533"/>
      <c r="F2" s="533"/>
      <c r="G2" s="533"/>
      <c r="H2" s="533"/>
    </row>
    <row r="3" spans="1:8" ht="21" x14ac:dyDescent="0.35">
      <c r="A3" s="535" t="s">
        <v>477</v>
      </c>
      <c r="B3" s="535"/>
      <c r="C3" s="535"/>
      <c r="D3" s="535"/>
      <c r="E3" s="535"/>
      <c r="F3" s="535"/>
      <c r="G3" s="535"/>
      <c r="H3" s="535"/>
    </row>
    <row r="4" spans="1:8" ht="46.5" customHeight="1" x14ac:dyDescent="0.25">
      <c r="A4" s="712" t="s">
        <v>940</v>
      </c>
      <c r="B4" s="712"/>
      <c r="C4" s="712"/>
      <c r="D4" s="712"/>
      <c r="E4" s="712"/>
      <c r="F4" s="712"/>
      <c r="G4" s="712"/>
      <c r="H4" s="712"/>
    </row>
    <row r="5" spans="1:8" ht="28.5" customHeight="1" x14ac:dyDescent="0.25">
      <c r="A5" s="319"/>
      <c r="B5" s="319"/>
      <c r="C5" s="319"/>
      <c r="D5" s="319"/>
      <c r="E5" s="319"/>
      <c r="F5" s="319"/>
      <c r="G5" s="458" t="s">
        <v>478</v>
      </c>
      <c r="H5" s="413"/>
    </row>
    <row r="6" spans="1:8" ht="24.75" customHeight="1" x14ac:dyDescent="0.25">
      <c r="A6" s="319"/>
      <c r="B6" s="319"/>
      <c r="C6" s="319"/>
      <c r="D6" s="319"/>
      <c r="E6" s="319"/>
      <c r="F6" s="319"/>
      <c r="G6" s="459" t="s">
        <v>500</v>
      </c>
      <c r="H6" s="412">
        <v>180</v>
      </c>
    </row>
    <row r="7" spans="1:8" ht="8.25" customHeight="1" thickBot="1" x14ac:dyDescent="0.3">
      <c r="A7" s="319"/>
      <c r="B7" s="319"/>
      <c r="C7" s="319"/>
      <c r="D7" s="319"/>
      <c r="E7" s="319"/>
      <c r="F7" s="319"/>
      <c r="G7" s="319"/>
      <c r="H7" s="319"/>
    </row>
    <row r="8" spans="1:8" ht="65.25" customHeight="1" thickBot="1" x14ac:dyDescent="0.3">
      <c r="A8" s="44" t="s">
        <v>479</v>
      </c>
      <c r="B8" s="45" t="s">
        <v>480</v>
      </c>
      <c r="C8" s="46" t="s">
        <v>481</v>
      </c>
      <c r="D8" s="45" t="s">
        <v>482</v>
      </c>
      <c r="E8" s="46" t="s">
        <v>483</v>
      </c>
      <c r="F8" s="45" t="s">
        <v>484</v>
      </c>
      <c r="G8" s="45" t="s">
        <v>485</v>
      </c>
      <c r="H8" s="47" t="s">
        <v>486</v>
      </c>
    </row>
    <row r="9" spans="1:8" x14ac:dyDescent="0.25">
      <c r="A9" s="128" t="s">
        <v>487</v>
      </c>
      <c r="B9" s="129">
        <v>1</v>
      </c>
      <c r="C9" s="113">
        <f>IF($A9="","",VLOOKUP($A9,References!$C$2:$G$8,2,FALSE))</f>
        <v>2.5</v>
      </c>
      <c r="D9" s="113">
        <f>IF($A9="","",VLOOKUP($A9,References!$C$2:$G$8,3,FALSE))</f>
        <v>5</v>
      </c>
      <c r="E9" s="113">
        <f>IF($A9="","",VLOOKUP($A9,References!$C$2:$G$8,5,FALSE))</f>
        <v>0</v>
      </c>
      <c r="F9" s="113">
        <f>IF($A9="","",VLOOKUP($A9,References!$C$2:$G$8,4,FALSE))</f>
        <v>1</v>
      </c>
      <c r="G9" s="113">
        <f>IF(A9="","",C9*D9*E9*F9)</f>
        <v>0</v>
      </c>
      <c r="H9" s="29">
        <f>IF(A9="","",IF(B9="","Enter Designed Flowrate",B9*D9*E9*F9))</f>
        <v>0</v>
      </c>
    </row>
    <row r="10" spans="1:8" x14ac:dyDescent="0.25">
      <c r="A10" s="128" t="s">
        <v>488</v>
      </c>
      <c r="B10" s="130">
        <v>1.28</v>
      </c>
      <c r="C10" s="114">
        <f>IF($A10="","",VLOOKUP($A10,References!$C$2:$G$8,2,FALSE))</f>
        <v>1.6</v>
      </c>
      <c r="D10" s="114">
        <f>IF($A10="","",VLOOKUP($A10,References!$C$2:$G$8,3,FALSE))</f>
        <v>1</v>
      </c>
      <c r="E10" s="114">
        <f>IF($A10="","",VLOOKUP($A10,References!$C$2:$G$8,5,FALSE))</f>
        <v>0</v>
      </c>
      <c r="F10" s="114">
        <f>IF($A10="","",VLOOKUP($A10,References!$C$2:$G$8,4,FALSE))</f>
        <v>3</v>
      </c>
      <c r="G10" s="114">
        <f t="shared" ref="G10:G25" si="0">IF(A10="","",C10*D10*E10*F10)</f>
        <v>0</v>
      </c>
      <c r="H10" s="29">
        <f t="shared" ref="H10:H25" si="1">IF(A10="","",IF(B10="","Enter Designed Flowrate",B10*D10*E10*F10))</f>
        <v>0</v>
      </c>
    </row>
    <row r="11" spans="1:8" x14ac:dyDescent="0.25">
      <c r="A11" s="128" t="s">
        <v>489</v>
      </c>
      <c r="B11" s="130">
        <v>0.13</v>
      </c>
      <c r="C11" s="114">
        <f>IF($A11="","",VLOOKUP($A11,References!$C$2:$G$8,2,FALSE))</f>
        <v>1</v>
      </c>
      <c r="D11" s="114">
        <f>IF($A11="","",VLOOKUP($A11,References!$C$2:$G$8,3,FALSE))</f>
        <v>1</v>
      </c>
      <c r="E11" s="114">
        <f>IF($A11="","",VLOOKUP($A11,References!$C$2:$G$8,5,FALSE))</f>
        <v>0</v>
      </c>
      <c r="F11" s="114">
        <f>IF($A11="","",VLOOKUP($A11,References!$C$2:$G$8,4,FALSE))</f>
        <v>2</v>
      </c>
      <c r="G11" s="114">
        <f t="shared" si="0"/>
        <v>0</v>
      </c>
      <c r="H11" s="29">
        <f t="shared" si="1"/>
        <v>0</v>
      </c>
    </row>
    <row r="12" spans="1:8" x14ac:dyDescent="0.25">
      <c r="A12" s="128" t="s">
        <v>490</v>
      </c>
      <c r="B12" s="130">
        <v>1.5</v>
      </c>
      <c r="C12" s="114">
        <f>IF($A12="","",VLOOKUP($A12,References!$C$2:$G$8,2,FALSE))</f>
        <v>2.2000000000000002</v>
      </c>
      <c r="D12" s="114">
        <f>IF($A12="","",VLOOKUP($A12,References!$C$2:$G$8,3,FALSE))</f>
        <v>45</v>
      </c>
      <c r="E12" s="114">
        <f>IF($A12="","",VLOOKUP($A12,References!$C$2:$G$8,5,FALSE))</f>
        <v>2</v>
      </c>
      <c r="F12" s="114">
        <f>IF($A12="","",VLOOKUP($A12,References!$C$2:$G$8,4,FALSE))</f>
        <v>2</v>
      </c>
      <c r="G12" s="114">
        <f t="shared" si="0"/>
        <v>396.00000000000006</v>
      </c>
      <c r="H12" s="29">
        <f t="shared" si="1"/>
        <v>270</v>
      </c>
    </row>
    <row r="13" spans="1:8" x14ac:dyDescent="0.25">
      <c r="A13" s="128" t="s">
        <v>491</v>
      </c>
      <c r="B13" s="130">
        <v>1.28</v>
      </c>
      <c r="C13" s="114">
        <f>IF($A13="","",VLOOKUP($A13,References!$C$2:$G$8,2,FALSE))</f>
        <v>1.6</v>
      </c>
      <c r="D13" s="114">
        <f>IF($A13="","",VLOOKUP($A13,References!$C$2:$G$8,3,FALSE))</f>
        <v>1</v>
      </c>
      <c r="E13" s="114">
        <f>IF($A13="","",VLOOKUP($A13,References!$C$2:$G$8,5,FALSE))</f>
        <v>0</v>
      </c>
      <c r="F13" s="114">
        <f>IF($A13="","",VLOOKUP($A13,References!$C$2:$G$8,4,FALSE))</f>
        <v>1</v>
      </c>
      <c r="G13" s="114">
        <f t="shared" si="0"/>
        <v>0</v>
      </c>
      <c r="H13" s="29">
        <f t="shared" si="1"/>
        <v>0</v>
      </c>
    </row>
    <row r="14" spans="1:8" x14ac:dyDescent="0.25">
      <c r="A14" s="128" t="s">
        <v>492</v>
      </c>
      <c r="B14" s="130">
        <v>0.5</v>
      </c>
      <c r="C14" s="114">
        <f>IF($A14="","",VLOOKUP($A14,References!$C$2:$G$8,2,FALSE))</f>
        <v>0.5</v>
      </c>
      <c r="D14" s="114">
        <f>IF($A14="","",VLOOKUP($A14,References!$C$2:$G$8,3,FALSE))</f>
        <v>0.25</v>
      </c>
      <c r="E14" s="114">
        <f>IF($A14="","",VLOOKUP($A14,References!$C$2:$G$8,5,FALSE))</f>
        <v>0</v>
      </c>
      <c r="F14" s="114">
        <f>IF($A14="","",VLOOKUP($A14,References!$C$2:$G$8,4,FALSE))</f>
        <v>3</v>
      </c>
      <c r="G14" s="114">
        <f t="shared" si="0"/>
        <v>0</v>
      </c>
      <c r="H14" s="29">
        <f t="shared" si="1"/>
        <v>0</v>
      </c>
    </row>
    <row r="15" spans="1:8" x14ac:dyDescent="0.25">
      <c r="A15" s="128" t="s">
        <v>493</v>
      </c>
      <c r="B15" s="130">
        <v>20</v>
      </c>
      <c r="C15" s="114">
        <f>IF($A15="","",VLOOKUP($A15,References!$C$2:$G$8,2,FALSE))</f>
        <v>40</v>
      </c>
      <c r="D15" s="114">
        <f>IF($A15="","",VLOOKUP($A15,References!$C$2:$G$8,3,FALSE))</f>
        <v>1</v>
      </c>
      <c r="E15" s="114">
        <f>IF($A15="","",VLOOKUP($A15,References!$C$2:$G$8,5,FALSE))</f>
        <v>1</v>
      </c>
      <c r="F15" s="114">
        <f>IF($A15="","",VLOOKUP($A15,References!$C$2:$G$8,4,FALSE))</f>
        <v>2</v>
      </c>
      <c r="G15" s="114">
        <f t="shared" si="0"/>
        <v>80</v>
      </c>
      <c r="H15" s="29">
        <f t="shared" si="1"/>
        <v>40</v>
      </c>
    </row>
    <row r="16" spans="1:8" x14ac:dyDescent="0.25">
      <c r="A16" s="128"/>
      <c r="B16" s="130"/>
      <c r="C16" s="114" t="str">
        <f>IF($A16="","",VLOOKUP($A16,References!$C$2:$G$8,2,FALSE))</f>
        <v/>
      </c>
      <c r="D16" s="114" t="str">
        <f>IF($A16="","",VLOOKUP($A16,References!$C$2:$G$8,3,FALSE))</f>
        <v/>
      </c>
      <c r="E16" s="114" t="str">
        <f>IF($A16="","",VLOOKUP($A16,References!$C$2:$G$8,5,FALSE))</f>
        <v/>
      </c>
      <c r="F16" s="114" t="str">
        <f>IF($A16="","",VLOOKUP($A16,References!$C$2:$G$8,4,FALSE))</f>
        <v/>
      </c>
      <c r="G16" s="114" t="str">
        <f t="shared" si="0"/>
        <v/>
      </c>
      <c r="H16" s="29" t="str">
        <f t="shared" si="1"/>
        <v/>
      </c>
    </row>
    <row r="17" spans="1:8" x14ac:dyDescent="0.25">
      <c r="A17" s="128"/>
      <c r="B17" s="130"/>
      <c r="C17" s="114" t="str">
        <f>IF($A17="","",VLOOKUP($A17,References!$C$2:$G$8,2,FALSE))</f>
        <v/>
      </c>
      <c r="D17" s="114" t="str">
        <f>IF($A17="","",VLOOKUP($A17,References!$C$2:$G$8,3,FALSE))</f>
        <v/>
      </c>
      <c r="E17" s="114" t="str">
        <f>IF($A17="","",VLOOKUP($A17,References!$C$2:$G$8,5,FALSE))</f>
        <v/>
      </c>
      <c r="F17" s="114" t="str">
        <f>IF($A17="","",VLOOKUP($A17,References!$C$2:$G$8,4,FALSE))</f>
        <v/>
      </c>
      <c r="G17" s="114" t="str">
        <f t="shared" si="0"/>
        <v/>
      </c>
      <c r="H17" s="29" t="str">
        <f t="shared" si="1"/>
        <v/>
      </c>
    </row>
    <row r="18" spans="1:8" x14ac:dyDescent="0.25">
      <c r="A18" s="130" t="s">
        <v>494</v>
      </c>
      <c r="B18" s="130"/>
      <c r="C18" s="130"/>
      <c r="D18" s="130"/>
      <c r="E18" s="130"/>
      <c r="F18" s="130"/>
      <c r="G18" s="114">
        <f t="shared" si="0"/>
        <v>0</v>
      </c>
      <c r="H18" s="29">
        <f>B18*D18*E18*F18</f>
        <v>0</v>
      </c>
    </row>
    <row r="19" spans="1:8" x14ac:dyDescent="0.25">
      <c r="A19" s="130" t="s">
        <v>494</v>
      </c>
      <c r="B19" s="130"/>
      <c r="C19" s="130"/>
      <c r="D19" s="130"/>
      <c r="E19" s="130"/>
      <c r="F19" s="130"/>
      <c r="G19" s="114">
        <f>IF(A19="","",C19*D19*E19*F19)</f>
        <v>0</v>
      </c>
      <c r="H19" s="29">
        <f t="shared" ref="H19:H20" si="2">B19*D19*E19*F19</f>
        <v>0</v>
      </c>
    </row>
    <row r="20" spans="1:8" x14ac:dyDescent="0.25">
      <c r="A20" s="130" t="s">
        <v>494</v>
      </c>
      <c r="B20" s="130"/>
      <c r="C20" s="130"/>
      <c r="D20" s="130"/>
      <c r="E20" s="130"/>
      <c r="F20" s="130"/>
      <c r="G20" s="114">
        <f>IF(A20="","",C20*D20*E20*F20)</f>
        <v>0</v>
      </c>
      <c r="H20" s="29">
        <f t="shared" si="2"/>
        <v>0</v>
      </c>
    </row>
    <row r="21" spans="1:8" x14ac:dyDescent="0.25">
      <c r="A21" s="128"/>
      <c r="B21" s="130"/>
      <c r="C21" s="114" t="str">
        <f>IF($A21="","",VLOOKUP($A21,References!$C$2:$G$8,2,FALSE))</f>
        <v/>
      </c>
      <c r="D21" s="114" t="str">
        <f>IF($A21="","",VLOOKUP($A21,References!$C$2:$G$8,3,FALSE))</f>
        <v/>
      </c>
      <c r="E21" s="114" t="str">
        <f>IF($A21="","",VLOOKUP($A21,References!$C$2:$G$8,5,FALSE))</f>
        <v/>
      </c>
      <c r="F21" s="114" t="str">
        <f>IF($A21="","",VLOOKUP($A21,References!$C$2:$G$8,4,FALSE))</f>
        <v/>
      </c>
      <c r="G21" s="114" t="str">
        <f>IF(A21="","",C21*D21*E21*F21)</f>
        <v/>
      </c>
      <c r="H21" s="29" t="str">
        <f>IF(A21="","",IF(B21="","Enter Designed Flowrate",B21*D21*E21*F21))</f>
        <v/>
      </c>
    </row>
    <row r="22" spans="1:8" x14ac:dyDescent="0.25">
      <c r="A22" s="128"/>
      <c r="B22" s="130"/>
      <c r="C22" s="114" t="str">
        <f>IF($A22="","",VLOOKUP($A22,References!$C$2:$G$8,2,FALSE))</f>
        <v/>
      </c>
      <c r="D22" s="114" t="str">
        <f>IF($A22="","",VLOOKUP($A22,References!$C$2:$G$8,3,FALSE))</f>
        <v/>
      </c>
      <c r="E22" s="114" t="str">
        <f>IF($A22="","",VLOOKUP($A22,References!$C$2:$G$8,5,FALSE))</f>
        <v/>
      </c>
      <c r="F22" s="114" t="str">
        <f>IF($A22="","",VLOOKUP($A22,References!$C$2:$G$8,4,FALSE))</f>
        <v/>
      </c>
      <c r="G22" s="114" t="str">
        <f t="shared" si="0"/>
        <v/>
      </c>
      <c r="H22" s="29" t="str">
        <f t="shared" si="1"/>
        <v/>
      </c>
    </row>
    <row r="23" spans="1:8" x14ac:dyDescent="0.25">
      <c r="A23" s="128"/>
      <c r="B23" s="130"/>
      <c r="C23" s="114" t="str">
        <f>IF($A23="","",VLOOKUP($A23,References!$C$2:$G$8,2,FALSE))</f>
        <v/>
      </c>
      <c r="D23" s="114" t="str">
        <f>IF($A23="","",VLOOKUP($A23,References!$C$2:$G$8,3,FALSE))</f>
        <v/>
      </c>
      <c r="E23" s="114" t="str">
        <f>IF($A23="","",VLOOKUP($A23,References!$C$2:$G$8,5,FALSE))</f>
        <v/>
      </c>
      <c r="F23" s="114" t="str">
        <f>IF($A23="","",VLOOKUP($A23,References!$C$2:$G$8,4,FALSE))</f>
        <v/>
      </c>
      <c r="G23" s="114" t="str">
        <f t="shared" si="0"/>
        <v/>
      </c>
      <c r="H23" s="29" t="str">
        <f t="shared" si="1"/>
        <v/>
      </c>
    </row>
    <row r="24" spans="1:8" x14ac:dyDescent="0.25">
      <c r="A24" s="128"/>
      <c r="B24" s="130"/>
      <c r="C24" s="114" t="str">
        <f>IF($A24="","",VLOOKUP($A24,References!$C$2:$G$8,2,FALSE))</f>
        <v/>
      </c>
      <c r="D24" s="114" t="str">
        <f>IF($A24="","",VLOOKUP($A24,References!$C$2:$G$8,3,FALSE))</f>
        <v/>
      </c>
      <c r="E24" s="114" t="str">
        <f>IF($A24="","",VLOOKUP($A24,References!$C$2:$G$8,5,FALSE))</f>
        <v/>
      </c>
      <c r="F24" s="114" t="str">
        <f>IF($A24="","",VLOOKUP($A24,References!$C$2:$G$8,4,FALSE))</f>
        <v/>
      </c>
      <c r="G24" s="114" t="str">
        <f t="shared" si="0"/>
        <v/>
      </c>
      <c r="H24" s="29" t="str">
        <f t="shared" si="1"/>
        <v/>
      </c>
    </row>
    <row r="25" spans="1:8" ht="15.75" thickBot="1" x14ac:dyDescent="0.3">
      <c r="A25" s="128"/>
      <c r="B25" s="130"/>
      <c r="C25" s="114" t="str">
        <f>IF($A25="","",VLOOKUP($A25,References!$C$2:$G$8,2,FALSE))</f>
        <v/>
      </c>
      <c r="D25" s="114" t="str">
        <f>IF($A25="","",VLOOKUP($A25,References!$C$2:$G$8,3,FALSE))</f>
        <v/>
      </c>
      <c r="E25" s="114" t="str">
        <f>IF($A25="","",VLOOKUP($A25,References!$C$2:$G$8,5,FALSE))</f>
        <v/>
      </c>
      <c r="F25" s="114" t="str">
        <f>IF($A25="","",VLOOKUP($A25,References!$C$2:$G$8,4,FALSE))</f>
        <v/>
      </c>
      <c r="G25" s="114" t="str">
        <f t="shared" si="0"/>
        <v/>
      </c>
      <c r="H25" s="29" t="str">
        <f t="shared" si="1"/>
        <v/>
      </c>
    </row>
    <row r="26" spans="1:8" ht="15.75" x14ac:dyDescent="0.25">
      <c r="A26" s="717" t="s">
        <v>495</v>
      </c>
      <c r="B26" s="718"/>
      <c r="C26" s="718"/>
      <c r="D26" s="718"/>
      <c r="E26" s="719"/>
      <c r="F26" s="717" t="s">
        <v>496</v>
      </c>
      <c r="G26" s="718"/>
      <c r="H26" s="719"/>
    </row>
    <row r="27" spans="1:8" x14ac:dyDescent="0.25">
      <c r="A27" s="24"/>
      <c r="D27" s="105" t="s">
        <v>497</v>
      </c>
      <c r="E27" s="106" t="s">
        <v>498</v>
      </c>
      <c r="F27" s="24"/>
      <c r="G27" s="105" t="s">
        <v>497</v>
      </c>
      <c r="H27" s="106" t="s">
        <v>498</v>
      </c>
    </row>
    <row r="28" spans="1:8" x14ac:dyDescent="0.25">
      <c r="A28" s="680" t="s">
        <v>499</v>
      </c>
      <c r="B28" s="681"/>
      <c r="C28" s="681"/>
      <c r="D28" s="40">
        <f>SUM(G9:G25)</f>
        <v>476.00000000000006</v>
      </c>
      <c r="E28" s="39">
        <f>SUM(H9:H25)</f>
        <v>310</v>
      </c>
      <c r="F28" s="24"/>
      <c r="G28" s="40">
        <f>SUMIFS(G9:G25, $A$9:$A$25, "Toilet (female)" )+SUMIFS(G9:G25, $A$9:$A$25, "Toilet (male)" )+SUMIFS(G9:G25, $A$9:$A$25, "Urinal" )</f>
        <v>0</v>
      </c>
      <c r="H28" s="271">
        <f>SUMIFS(H9:H25, $A$9:$A$25, "Toilet (female)" )+SUMIFS(H9:H25, $A$9:$A$25, "Toilet (male)" )+SUMIFS(H9:H25, $A$9:$A$25, "Urinal" )</f>
        <v>0</v>
      </c>
    </row>
    <row r="29" spans="1:8" ht="15" customHeight="1" x14ac:dyDescent="0.25">
      <c r="A29" s="713" t="s">
        <v>500</v>
      </c>
      <c r="B29" s="714"/>
      <c r="C29" s="714"/>
      <c r="D29" s="104">
        <f>$H$6</f>
        <v>180</v>
      </c>
      <c r="E29" s="104">
        <f>$H$6</f>
        <v>180</v>
      </c>
      <c r="F29" s="24"/>
      <c r="G29" s="104">
        <f>$H$6</f>
        <v>180</v>
      </c>
      <c r="H29" s="104">
        <f>$H$6</f>
        <v>180</v>
      </c>
    </row>
    <row r="30" spans="1:8" x14ac:dyDescent="0.25">
      <c r="A30" s="680" t="s">
        <v>501</v>
      </c>
      <c r="B30" s="681"/>
      <c r="C30" s="681"/>
      <c r="D30" s="40">
        <f>D28*D29</f>
        <v>85680.000000000015</v>
      </c>
      <c r="E30" s="39">
        <f>E28*E29</f>
        <v>55800</v>
      </c>
      <c r="F30" s="37"/>
      <c r="G30" s="40">
        <f>G28*G29</f>
        <v>0</v>
      </c>
      <c r="H30" s="39">
        <f>H28*H29</f>
        <v>0</v>
      </c>
    </row>
    <row r="31" spans="1:8" x14ac:dyDescent="0.25">
      <c r="A31" s="713" t="s">
        <v>502</v>
      </c>
      <c r="B31" s="714"/>
      <c r="C31" s="714"/>
      <c r="D31" s="43" t="s">
        <v>503</v>
      </c>
      <c r="E31" s="43" t="s">
        <v>503</v>
      </c>
      <c r="F31" s="24"/>
      <c r="G31" s="43" t="s">
        <v>503</v>
      </c>
      <c r="H31" s="103">
        <v>200000</v>
      </c>
    </row>
    <row r="32" spans="1:8" x14ac:dyDescent="0.25">
      <c r="A32" s="715" t="s">
        <v>504</v>
      </c>
      <c r="B32" s="716"/>
      <c r="C32" s="716"/>
      <c r="D32" s="41">
        <f>D28*D29</f>
        <v>85680.000000000015</v>
      </c>
      <c r="E32" s="42">
        <f>E28*E29</f>
        <v>55800</v>
      </c>
      <c r="F32" s="24"/>
      <c r="G32" s="41">
        <f>G28*G29</f>
        <v>0</v>
      </c>
      <c r="H32" s="42">
        <f>H28*H29-H31</f>
        <v>-200000</v>
      </c>
    </row>
    <row r="33" spans="1:8" x14ac:dyDescent="0.25">
      <c r="A33" s="720" t="s">
        <v>505</v>
      </c>
      <c r="B33" s="721"/>
      <c r="C33" s="721"/>
      <c r="D33" s="721"/>
      <c r="E33" s="272">
        <f>IFERROR(1-(E32/D32),0)</f>
        <v>0.34873949579831942</v>
      </c>
      <c r="F33" s="24"/>
      <c r="G33" s="320" t="s">
        <v>505</v>
      </c>
      <c r="H33" s="272">
        <f>IFERROR(1-(H32/G32),0)</f>
        <v>0</v>
      </c>
    </row>
    <row r="34" spans="1:8" ht="15.75" thickBot="1" x14ac:dyDescent="0.3">
      <c r="A34" s="710"/>
      <c r="B34" s="711"/>
      <c r="C34" s="711"/>
      <c r="D34" s="711"/>
      <c r="E34" s="27"/>
      <c r="F34" s="708" t="s">
        <v>506</v>
      </c>
      <c r="G34" s="709"/>
      <c r="H34" s="273">
        <f>IFERROR(H31/(H29*H28),0)</f>
        <v>0</v>
      </c>
    </row>
  </sheetData>
  <sheetProtection algorithmName="SHA-512" hashValue="Jix6EuyyxyUDU6C1AfWHYkpeh2CtjwRKluTzQBpUp0d+QnwtaI0AKdZQaDDA28Ifxblrn4NTSB1Ysf9qUuZEzg==" saltValue="Scp31HuuufkkqRBffdPFXQ==" spinCount="100000" sheet="1" objects="1" scenarios="1"/>
  <customSheetViews>
    <customSheetView guid="{F381BDA6-B2C9-4D35-B675-34ADD0AE2CEA}" topLeftCell="A2">
      <selection activeCell="I4" sqref="I4"/>
      <pageMargins left="0.7" right="0.7" top="0.75" bottom="0.75" header="0.3" footer="0.3"/>
      <pageSetup orientation="landscape" horizontalDpi="4294967293" r:id="rId1"/>
    </customSheetView>
  </customSheetViews>
  <mergeCells count="14">
    <mergeCell ref="F34:G34"/>
    <mergeCell ref="A34:D34"/>
    <mergeCell ref="A1:H1"/>
    <mergeCell ref="A2:H2"/>
    <mergeCell ref="A3:H3"/>
    <mergeCell ref="A4:H4"/>
    <mergeCell ref="A28:C28"/>
    <mergeCell ref="A29:C29"/>
    <mergeCell ref="A30:C30"/>
    <mergeCell ref="A31:C31"/>
    <mergeCell ref="A32:C32"/>
    <mergeCell ref="A26:E26"/>
    <mergeCell ref="A33:D33"/>
    <mergeCell ref="F26:H26"/>
  </mergeCells>
  <conditionalFormatting sqref="A9:H25">
    <cfRule type="expression" dxfId="0" priority="1">
      <formula>MOD(ROW(),2)=1</formula>
    </cfRule>
  </conditionalFormatting>
  <pageMargins left="0.7" right="0.7" top="0.75" bottom="0.75" header="0.3" footer="0.3"/>
  <pageSetup orientation="landscape" horizontalDpi="4294967293"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References!$C$1:$C$8</xm:f>
          </x14:formula1>
          <xm:sqref>A9:A17 A21:A25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X125"/>
  <sheetViews>
    <sheetView showWhiteSpace="0" view="pageBreakPreview" zoomScale="50" zoomScaleNormal="25" zoomScaleSheetLayoutView="50" zoomScalePageLayoutView="70" workbookViewId="0">
      <selection activeCell="F10" sqref="F10"/>
    </sheetView>
  </sheetViews>
  <sheetFormatPr defaultColWidth="9.140625" defaultRowHeight="15" x14ac:dyDescent="0.25"/>
  <cols>
    <col min="1" max="1" width="11.28515625" style="1" customWidth="1"/>
    <col min="2" max="2" width="65.7109375" style="1" customWidth="1"/>
    <col min="3" max="5" width="9" style="1" customWidth="1"/>
    <col min="6" max="7" width="70.7109375" style="1" customWidth="1"/>
    <col min="8" max="8" width="6.7109375" style="1" customWidth="1"/>
    <col min="9" max="9" width="11.28515625" style="1" customWidth="1"/>
    <col min="10" max="10" width="65.7109375" style="1" customWidth="1"/>
    <col min="11" max="11" width="9.5703125" style="1" customWidth="1"/>
    <col min="12" max="13" width="8.42578125" style="1" customWidth="1"/>
    <col min="14" max="15" width="70.7109375" style="1" customWidth="1"/>
    <col min="16" max="16" width="3.140625" style="1" customWidth="1"/>
    <col min="17" max="17" width="40.140625" style="1" customWidth="1"/>
    <col min="18" max="16384" width="9.140625" style="1"/>
  </cols>
  <sheetData>
    <row r="1" spans="1:17" ht="31.5" x14ac:dyDescent="0.5">
      <c r="A1" s="522" t="s">
        <v>894</v>
      </c>
      <c r="B1" s="522"/>
      <c r="C1" s="522"/>
      <c r="D1" s="522"/>
      <c r="E1" s="522"/>
      <c r="F1" s="522"/>
      <c r="G1" s="522"/>
      <c r="H1" s="522"/>
      <c r="I1" s="522"/>
      <c r="J1" s="522"/>
      <c r="K1" s="522"/>
      <c r="L1" s="522"/>
      <c r="M1" s="522"/>
      <c r="N1" s="522"/>
      <c r="O1" s="522"/>
      <c r="Q1" s="509" t="s">
        <v>0</v>
      </c>
    </row>
    <row r="2" spans="1:17" ht="26.25" customHeight="1" x14ac:dyDescent="0.4">
      <c r="A2" s="518" t="s">
        <v>1</v>
      </c>
      <c r="B2" s="519"/>
      <c r="C2" s="519"/>
      <c r="D2" s="519"/>
      <c r="E2" s="519"/>
      <c r="F2" s="519"/>
      <c r="G2" s="519"/>
      <c r="H2" s="519"/>
      <c r="I2" s="519"/>
      <c r="J2" s="219"/>
      <c r="K2" s="517" t="s">
        <v>939</v>
      </c>
      <c r="L2" s="517"/>
      <c r="M2" s="517"/>
      <c r="N2" s="517"/>
      <c r="O2" s="517"/>
      <c r="Q2" s="510"/>
    </row>
    <row r="3" spans="1:17" ht="26.25" x14ac:dyDescent="0.4">
      <c r="A3" s="503" t="s">
        <v>2</v>
      </c>
      <c r="B3" s="504"/>
      <c r="C3" s="942" t="str">
        <f>IF(ISBLANK('Project Summary'!D4),"",'Project Summary'!D4)</f>
        <v/>
      </c>
      <c r="D3" s="942"/>
      <c r="E3" s="942"/>
      <c r="F3" s="943"/>
      <c r="G3" s="430" t="s">
        <v>935</v>
      </c>
      <c r="H3" s="944"/>
      <c r="I3" s="945"/>
      <c r="J3" s="219"/>
      <c r="K3" s="517"/>
      <c r="L3" s="517"/>
      <c r="M3" s="517"/>
      <c r="N3" s="517"/>
      <c r="O3" s="517"/>
      <c r="Q3" s="510"/>
    </row>
    <row r="4" spans="1:17" ht="30" customHeight="1" x14ac:dyDescent="0.4">
      <c r="A4" s="515" t="s">
        <v>3</v>
      </c>
      <c r="B4" s="516"/>
      <c r="C4" s="942" t="str">
        <f>IF(ISBLANK('Project Summary'!D8),"",'Project Summary'!D8)</f>
        <v/>
      </c>
      <c r="D4" s="942"/>
      <c r="E4" s="942"/>
      <c r="F4" s="943"/>
      <c r="G4" s="296" t="s">
        <v>936</v>
      </c>
      <c r="H4" s="938" t="s">
        <v>938</v>
      </c>
      <c r="I4" s="939"/>
      <c r="J4" s="219"/>
      <c r="K4" s="517"/>
      <c r="L4" s="517"/>
      <c r="M4" s="517"/>
      <c r="N4" s="517"/>
      <c r="O4" s="517"/>
      <c r="Q4" s="510"/>
    </row>
    <row r="5" spans="1:17" ht="29.25" customHeight="1" x14ac:dyDescent="0.4">
      <c r="B5" s="297" t="s">
        <v>887</v>
      </c>
      <c r="C5" s="942" t="str">
        <f>IF(ISBLANK('Project Summary'!D14),"",'Project Summary'!D14)</f>
        <v/>
      </c>
      <c r="D5" s="942"/>
      <c r="E5" s="942"/>
      <c r="F5" s="943"/>
      <c r="G5" s="490" t="s">
        <v>937</v>
      </c>
      <c r="H5" s="940" t="s">
        <v>938</v>
      </c>
      <c r="I5" s="941"/>
      <c r="J5" s="220"/>
      <c r="K5" s="517"/>
      <c r="L5" s="517"/>
      <c r="M5" s="517"/>
      <c r="N5" s="517"/>
      <c r="O5" s="517"/>
      <c r="Q5" s="510"/>
    </row>
    <row r="6" spans="1:17" ht="29.25" customHeight="1" x14ac:dyDescent="0.4">
      <c r="A6" s="7"/>
      <c r="B6" s="934"/>
      <c r="C6" s="505"/>
      <c r="D6" s="505"/>
      <c r="E6" s="505"/>
      <c r="F6" s="506"/>
      <c r="G6" s="935"/>
      <c r="H6" s="936"/>
      <c r="I6" s="937"/>
      <c r="K6" s="517"/>
      <c r="L6" s="517"/>
      <c r="M6" s="517"/>
      <c r="N6" s="517"/>
      <c r="O6" s="517"/>
      <c r="Q6" s="509" t="s">
        <v>0</v>
      </c>
    </row>
    <row r="7" spans="1:17" ht="15" customHeight="1" x14ac:dyDescent="0.5">
      <c r="A7" s="73"/>
      <c r="H7" s="38"/>
      <c r="Q7" s="510"/>
    </row>
    <row r="8" spans="1:17" ht="105" customHeight="1" thickBot="1" x14ac:dyDescent="0.3">
      <c r="A8" s="520" t="s">
        <v>4</v>
      </c>
      <c r="B8" s="524"/>
      <c r="C8" s="79" t="s">
        <v>5</v>
      </c>
      <c r="D8" s="79" t="s">
        <v>6</v>
      </c>
      <c r="E8" s="79" t="s">
        <v>7</v>
      </c>
      <c r="F8" s="80" t="s">
        <v>8</v>
      </c>
      <c r="G8" s="81" t="s">
        <v>9</v>
      </c>
      <c r="H8" s="52"/>
      <c r="I8" s="520" t="s">
        <v>4</v>
      </c>
      <c r="J8" s="521"/>
      <c r="K8" s="82" t="s">
        <v>5</v>
      </c>
      <c r="L8" s="79" t="s">
        <v>6</v>
      </c>
      <c r="M8" s="79" t="s">
        <v>7</v>
      </c>
      <c r="N8" s="83" t="s">
        <v>8</v>
      </c>
      <c r="O8" s="80" t="s">
        <v>9</v>
      </c>
      <c r="Q8" s="510"/>
    </row>
    <row r="9" spans="1:17" ht="35.1" customHeight="1" thickBot="1" x14ac:dyDescent="0.3">
      <c r="A9" s="499" t="s">
        <v>10</v>
      </c>
      <c r="B9" s="74"/>
      <c r="C9" s="224" t="s">
        <v>11</v>
      </c>
      <c r="D9" s="485">
        <f>SUM(D10:D23)</f>
        <v>24</v>
      </c>
      <c r="E9" s="485">
        <f>SUM(E10:E23)</f>
        <v>0</v>
      </c>
      <c r="F9" s="75"/>
      <c r="G9" s="77"/>
      <c r="H9" s="85"/>
      <c r="I9" s="500" t="s">
        <v>12</v>
      </c>
      <c r="J9" s="84"/>
      <c r="K9" s="224" t="s">
        <v>11</v>
      </c>
      <c r="L9" s="145">
        <f>SUM(L10:L17)</f>
        <v>19</v>
      </c>
      <c r="M9" s="145">
        <f>SUM(M10:M17)</f>
        <v>0</v>
      </c>
      <c r="N9" s="76"/>
      <c r="O9" s="78"/>
      <c r="Q9" s="510"/>
    </row>
    <row r="10" spans="1:17" ht="35.1" customHeight="1" x14ac:dyDescent="0.25">
      <c r="A10" s="463" t="s">
        <v>13</v>
      </c>
      <c r="B10" s="464" t="s">
        <v>14</v>
      </c>
      <c r="C10" s="433" t="s">
        <v>15</v>
      </c>
      <c r="D10" s="465" t="s">
        <v>15</v>
      </c>
      <c r="E10" s="481"/>
      <c r="F10" s="456"/>
      <c r="G10" s="456"/>
      <c r="H10" s="85"/>
      <c r="I10" s="435" t="s">
        <v>16</v>
      </c>
      <c r="J10" s="436" t="s">
        <v>17</v>
      </c>
      <c r="K10" s="433" t="s">
        <v>15</v>
      </c>
      <c r="L10" s="433" t="s">
        <v>15</v>
      </c>
      <c r="M10" s="481"/>
      <c r="N10" s="460"/>
      <c r="O10" s="460"/>
      <c r="Q10" s="510"/>
    </row>
    <row r="11" spans="1:17" ht="35.1" customHeight="1" x14ac:dyDescent="0.25">
      <c r="A11" s="466" t="s">
        <v>18</v>
      </c>
      <c r="B11" s="464" t="s">
        <v>19</v>
      </c>
      <c r="C11" s="434" t="s">
        <v>15</v>
      </c>
      <c r="D11" s="467" t="s">
        <v>15</v>
      </c>
      <c r="E11" s="482"/>
      <c r="F11" s="89"/>
      <c r="G11" s="89"/>
      <c r="H11" s="85"/>
      <c r="I11" s="274" t="s">
        <v>20</v>
      </c>
      <c r="J11" s="260" t="s">
        <v>21</v>
      </c>
      <c r="K11" s="434" t="s">
        <v>15</v>
      </c>
      <c r="L11" s="434" t="s">
        <v>15</v>
      </c>
      <c r="M11" s="482"/>
      <c r="N11" s="461"/>
      <c r="O11" s="461"/>
      <c r="Q11" s="511" t="s">
        <v>22</v>
      </c>
    </row>
    <row r="12" spans="1:17" ht="35.1" customHeight="1" x14ac:dyDescent="0.25">
      <c r="A12" s="466" t="s">
        <v>23</v>
      </c>
      <c r="B12" s="464" t="s">
        <v>24</v>
      </c>
      <c r="C12" s="434" t="s">
        <v>15</v>
      </c>
      <c r="D12" s="465" t="s">
        <v>15</v>
      </c>
      <c r="E12" s="482"/>
      <c r="F12" s="89"/>
      <c r="G12" s="89"/>
      <c r="H12" s="85"/>
      <c r="I12" s="274" t="s">
        <v>25</v>
      </c>
      <c r="J12" s="260" t="s">
        <v>26</v>
      </c>
      <c r="K12" s="435"/>
      <c r="L12" s="435">
        <v>5</v>
      </c>
      <c r="M12" s="312"/>
      <c r="N12" s="460"/>
      <c r="O12" s="461"/>
      <c r="Q12" s="512"/>
    </row>
    <row r="13" spans="1:17" ht="35.1" customHeight="1" x14ac:dyDescent="0.25">
      <c r="A13" s="466" t="s">
        <v>27</v>
      </c>
      <c r="B13" s="464" t="s">
        <v>28</v>
      </c>
      <c r="C13" s="274"/>
      <c r="D13" s="468">
        <v>2</v>
      </c>
      <c r="E13" s="290"/>
      <c r="F13" s="89"/>
      <c r="G13" s="89"/>
      <c r="H13" s="85"/>
      <c r="I13" s="274" t="s">
        <v>29</v>
      </c>
      <c r="J13" s="260" t="s">
        <v>30</v>
      </c>
      <c r="K13" s="274"/>
      <c r="L13" s="274">
        <v>4</v>
      </c>
      <c r="M13" s="290"/>
      <c r="N13" s="461"/>
      <c r="O13" s="461"/>
      <c r="Q13" s="36"/>
    </row>
    <row r="14" spans="1:17" ht="35.1" customHeight="1" x14ac:dyDescent="0.25">
      <c r="A14" s="466" t="s">
        <v>31</v>
      </c>
      <c r="B14" s="464" t="s">
        <v>32</v>
      </c>
      <c r="C14" s="274"/>
      <c r="D14" s="468">
        <v>2</v>
      </c>
      <c r="E14" s="290"/>
      <c r="F14" s="89"/>
      <c r="G14" s="89"/>
      <c r="H14" s="85"/>
      <c r="I14" s="274" t="s">
        <v>33</v>
      </c>
      <c r="J14" s="260" t="s">
        <v>34</v>
      </c>
      <c r="K14" s="274"/>
      <c r="L14" s="274">
        <v>3</v>
      </c>
      <c r="M14" s="290"/>
      <c r="N14" s="461"/>
      <c r="O14" s="461"/>
      <c r="Q14" s="513" t="s">
        <v>35</v>
      </c>
    </row>
    <row r="15" spans="1:17" ht="35.1" customHeight="1" x14ac:dyDescent="0.25">
      <c r="A15" s="466" t="s">
        <v>36</v>
      </c>
      <c r="B15" s="464" t="s">
        <v>37</v>
      </c>
      <c r="C15" s="274"/>
      <c r="D15" s="469">
        <v>2</v>
      </c>
      <c r="E15" s="290"/>
      <c r="F15" s="89"/>
      <c r="G15" s="89"/>
      <c r="H15" s="85"/>
      <c r="I15" s="274" t="s">
        <v>38</v>
      </c>
      <c r="J15" s="260" t="s">
        <v>39</v>
      </c>
      <c r="K15" s="274"/>
      <c r="L15" s="274">
        <v>2</v>
      </c>
      <c r="M15" s="290"/>
      <c r="N15" s="461"/>
      <c r="O15" s="461"/>
      <c r="Q15" s="513"/>
    </row>
    <row r="16" spans="1:17" ht="35.1" customHeight="1" x14ac:dyDescent="0.25">
      <c r="A16" s="466" t="s">
        <v>40</v>
      </c>
      <c r="B16" s="464" t="s">
        <v>41</v>
      </c>
      <c r="C16" s="274"/>
      <c r="D16" s="469">
        <v>1</v>
      </c>
      <c r="E16" s="290"/>
      <c r="F16" s="89"/>
      <c r="G16" s="89"/>
      <c r="H16" s="85"/>
      <c r="I16" s="274" t="s">
        <v>42</v>
      </c>
      <c r="J16" s="260" t="s">
        <v>43</v>
      </c>
      <c r="K16" s="274"/>
      <c r="L16" s="274">
        <v>1</v>
      </c>
      <c r="M16" s="290"/>
      <c r="N16" s="461"/>
      <c r="O16" s="461"/>
      <c r="Q16" s="513"/>
    </row>
    <row r="17" spans="1:17" ht="35.1" customHeight="1" x14ac:dyDescent="0.25">
      <c r="A17" s="466" t="s">
        <v>44</v>
      </c>
      <c r="B17" s="464" t="s">
        <v>45</v>
      </c>
      <c r="C17" s="274"/>
      <c r="D17" s="469">
        <v>1</v>
      </c>
      <c r="E17" s="290"/>
      <c r="F17" s="89"/>
      <c r="G17" s="89"/>
      <c r="H17" s="85"/>
      <c r="I17" s="274" t="s">
        <v>46</v>
      </c>
      <c r="J17" s="260" t="s">
        <v>47</v>
      </c>
      <c r="K17" s="274"/>
      <c r="L17" s="274">
        <v>4</v>
      </c>
      <c r="M17" s="290"/>
      <c r="N17" s="461"/>
      <c r="O17" s="461"/>
      <c r="Q17" s="36"/>
    </row>
    <row r="18" spans="1:17" ht="35.1" customHeight="1" thickBot="1" x14ac:dyDescent="0.3">
      <c r="A18" s="466" t="s">
        <v>48</v>
      </c>
      <c r="B18" s="464" t="s">
        <v>49</v>
      </c>
      <c r="C18" s="274"/>
      <c r="D18" s="468">
        <v>6</v>
      </c>
      <c r="E18" s="290"/>
      <c r="F18" s="89"/>
      <c r="G18" s="89"/>
      <c r="H18" s="85"/>
      <c r="I18" s="462"/>
      <c r="J18" s="462"/>
      <c r="K18" s="462"/>
      <c r="L18" s="462"/>
      <c r="M18" s="462"/>
      <c r="N18" s="462"/>
      <c r="O18" s="462"/>
      <c r="Q18" s="36"/>
    </row>
    <row r="19" spans="1:17" ht="35.1" customHeight="1" thickBot="1" x14ac:dyDescent="0.3">
      <c r="A19" s="466" t="s">
        <v>50</v>
      </c>
      <c r="B19" s="464" t="s">
        <v>51</v>
      </c>
      <c r="C19" s="274"/>
      <c r="D19" s="468">
        <v>1</v>
      </c>
      <c r="E19" s="290"/>
      <c r="F19" s="89"/>
      <c r="G19" s="89"/>
      <c r="H19" s="85"/>
      <c r="I19" s="500" t="s">
        <v>52</v>
      </c>
      <c r="J19" s="84"/>
      <c r="K19" s="224" t="s">
        <v>11</v>
      </c>
      <c r="L19" s="145">
        <f>SUM(L20:L32)</f>
        <v>25</v>
      </c>
      <c r="M19" s="145">
        <f>SUM(M20:M32)</f>
        <v>0</v>
      </c>
      <c r="N19" s="76"/>
      <c r="O19" s="78"/>
      <c r="Q19" s="36"/>
    </row>
    <row r="20" spans="1:17" ht="35.1" customHeight="1" x14ac:dyDescent="0.25">
      <c r="A20" s="466" t="s">
        <v>53</v>
      </c>
      <c r="B20" s="464" t="s">
        <v>54</v>
      </c>
      <c r="C20" s="274"/>
      <c r="D20" s="469">
        <v>1</v>
      </c>
      <c r="E20" s="290"/>
      <c r="F20" s="89"/>
      <c r="G20" s="89"/>
      <c r="H20" s="85"/>
      <c r="I20" s="435" t="s">
        <v>55</v>
      </c>
      <c r="J20" s="436" t="s">
        <v>56</v>
      </c>
      <c r="K20" s="433" t="s">
        <v>15</v>
      </c>
      <c r="L20" s="433" t="s">
        <v>15</v>
      </c>
      <c r="M20" s="481"/>
      <c r="N20" s="460"/>
      <c r="O20" s="460"/>
      <c r="Q20" s="36"/>
    </row>
    <row r="21" spans="1:17" ht="35.1" customHeight="1" x14ac:dyDescent="0.25">
      <c r="A21" s="507" t="s">
        <v>57</v>
      </c>
      <c r="B21" s="470" t="s">
        <v>58</v>
      </c>
      <c r="C21" s="274"/>
      <c r="D21" s="468">
        <v>3</v>
      </c>
      <c r="E21" s="290"/>
      <c r="F21" s="89"/>
      <c r="G21" s="89"/>
      <c r="H21" s="85"/>
      <c r="I21" s="274" t="s">
        <v>59</v>
      </c>
      <c r="J21" s="260" t="s">
        <v>60</v>
      </c>
      <c r="K21" s="434" t="s">
        <v>15</v>
      </c>
      <c r="L21" s="434" t="s">
        <v>15</v>
      </c>
      <c r="M21" s="482"/>
      <c r="N21" s="461"/>
      <c r="O21" s="461"/>
      <c r="Q21" s="36"/>
    </row>
    <row r="22" spans="1:17" ht="35.1" customHeight="1" x14ac:dyDescent="0.25">
      <c r="A22" s="508"/>
      <c r="B22" s="470" t="s">
        <v>58</v>
      </c>
      <c r="C22" s="274"/>
      <c r="D22" s="468">
        <v>3</v>
      </c>
      <c r="E22" s="290"/>
      <c r="F22" s="89"/>
      <c r="G22" s="89"/>
      <c r="H22" s="85"/>
      <c r="I22" s="274" t="s">
        <v>61</v>
      </c>
      <c r="J22" s="260" t="s">
        <v>62</v>
      </c>
      <c r="K22" s="274"/>
      <c r="L22" s="274">
        <v>4</v>
      </c>
      <c r="M22" s="290"/>
      <c r="N22" s="461"/>
      <c r="O22" s="461"/>
      <c r="Q22" s="36"/>
    </row>
    <row r="23" spans="1:17" ht="35.1" customHeight="1" x14ac:dyDescent="0.25">
      <c r="A23" s="471" t="s">
        <v>63</v>
      </c>
      <c r="B23" s="471" t="s">
        <v>64</v>
      </c>
      <c r="C23" s="274"/>
      <c r="D23" s="472">
        <v>2</v>
      </c>
      <c r="E23" s="290"/>
      <c r="F23" s="89"/>
      <c r="G23" s="89"/>
      <c r="H23" s="85"/>
      <c r="I23" s="274" t="s">
        <v>65</v>
      </c>
      <c r="J23" s="260" t="s">
        <v>876</v>
      </c>
      <c r="K23" s="435"/>
      <c r="L23" s="435">
        <v>3</v>
      </c>
      <c r="M23" s="312"/>
      <c r="N23" s="460"/>
      <c r="O23" s="461"/>
      <c r="Q23" s="36"/>
    </row>
    <row r="24" spans="1:17" ht="35.1" customHeight="1" thickBot="1" x14ac:dyDescent="0.3">
      <c r="A24" s="462"/>
      <c r="B24" s="462"/>
      <c r="C24" s="462"/>
      <c r="D24" s="462"/>
      <c r="E24" s="462"/>
      <c r="F24" s="462"/>
      <c r="G24" s="462"/>
      <c r="H24" s="85"/>
      <c r="I24" s="274" t="s">
        <v>66</v>
      </c>
      <c r="J24" s="260" t="s">
        <v>877</v>
      </c>
      <c r="K24" s="274"/>
      <c r="L24" s="88">
        <v>3</v>
      </c>
      <c r="M24" s="483"/>
      <c r="N24" s="455"/>
      <c r="O24" s="461"/>
      <c r="Q24" s="36"/>
    </row>
    <row r="25" spans="1:17" ht="35.1" customHeight="1" thickBot="1" x14ac:dyDescent="0.3">
      <c r="A25" s="500" t="s">
        <v>67</v>
      </c>
      <c r="B25" s="84"/>
      <c r="C25" s="224" t="s">
        <v>11</v>
      </c>
      <c r="D25" s="144">
        <f>SUM(D26:D41)</f>
        <v>23</v>
      </c>
      <c r="E25" s="144">
        <f>SUM(E26:E41)</f>
        <v>0</v>
      </c>
      <c r="F25" s="86"/>
      <c r="G25" s="87"/>
      <c r="H25" s="85"/>
      <c r="I25" s="274" t="s">
        <v>68</v>
      </c>
      <c r="J25" s="260" t="s">
        <v>69</v>
      </c>
      <c r="K25" s="274"/>
      <c r="L25" s="274">
        <v>1</v>
      </c>
      <c r="M25" s="290"/>
      <c r="N25" s="461"/>
      <c r="O25" s="461"/>
      <c r="Q25" s="36"/>
    </row>
    <row r="26" spans="1:17" ht="35.1" customHeight="1" x14ac:dyDescent="0.25">
      <c r="A26" s="466" t="s">
        <v>70</v>
      </c>
      <c r="B26" s="464" t="s">
        <v>71</v>
      </c>
      <c r="C26" s="473" t="s">
        <v>15</v>
      </c>
      <c r="D26" s="433" t="s">
        <v>15</v>
      </c>
      <c r="E26" s="481"/>
      <c r="F26" s="456"/>
      <c r="G26" s="456"/>
      <c r="H26" s="85"/>
      <c r="I26" s="274" t="s">
        <v>72</v>
      </c>
      <c r="J26" s="260" t="s">
        <v>888</v>
      </c>
      <c r="K26" s="274"/>
      <c r="L26" s="274">
        <v>1</v>
      </c>
      <c r="M26" s="290"/>
      <c r="N26" s="461"/>
      <c r="O26" s="461"/>
      <c r="Q26" s="36"/>
    </row>
    <row r="27" spans="1:17" ht="35.1" customHeight="1" x14ac:dyDescent="0.25">
      <c r="A27" s="466" t="s">
        <v>73</v>
      </c>
      <c r="B27" s="464" t="s">
        <v>879</v>
      </c>
      <c r="C27" s="465" t="s">
        <v>15</v>
      </c>
      <c r="D27" s="434" t="s">
        <v>15</v>
      </c>
      <c r="E27" s="482"/>
      <c r="F27" s="89"/>
      <c r="G27" s="89"/>
      <c r="H27" s="85"/>
      <c r="I27" s="274" t="s">
        <v>74</v>
      </c>
      <c r="J27" s="260" t="s">
        <v>75</v>
      </c>
      <c r="K27" s="274"/>
      <c r="L27" s="274">
        <v>3</v>
      </c>
      <c r="M27" s="290"/>
      <c r="N27" s="461"/>
      <c r="O27" s="461"/>
      <c r="Q27" s="36"/>
    </row>
    <row r="28" spans="1:17" ht="35.1" customHeight="1" x14ac:dyDescent="0.25">
      <c r="A28" s="466" t="s">
        <v>76</v>
      </c>
      <c r="B28" s="464" t="s">
        <v>77</v>
      </c>
      <c r="C28" s="467" t="s">
        <v>15</v>
      </c>
      <c r="D28" s="434" t="s">
        <v>15</v>
      </c>
      <c r="E28" s="482"/>
      <c r="F28" s="89"/>
      <c r="G28" s="89"/>
      <c r="H28" s="85"/>
      <c r="I28" s="274" t="s">
        <v>78</v>
      </c>
      <c r="J28" s="260" t="s">
        <v>889</v>
      </c>
      <c r="K28" s="435"/>
      <c r="L28" s="435">
        <v>2</v>
      </c>
      <c r="M28" s="312"/>
      <c r="N28" s="460"/>
      <c r="O28" s="461"/>
      <c r="Q28" s="36"/>
    </row>
    <row r="29" spans="1:17" ht="35.1" customHeight="1" x14ac:dyDescent="0.25">
      <c r="A29" s="466" t="s">
        <v>79</v>
      </c>
      <c r="B29" s="464" t="s">
        <v>80</v>
      </c>
      <c r="C29" s="465" t="s">
        <v>15</v>
      </c>
      <c r="D29" s="434" t="s">
        <v>15</v>
      </c>
      <c r="E29" s="482"/>
      <c r="F29" s="89"/>
      <c r="G29" s="89"/>
      <c r="H29" s="85"/>
      <c r="I29" s="274" t="s">
        <v>81</v>
      </c>
      <c r="J29" s="260" t="s">
        <v>82</v>
      </c>
      <c r="K29" s="274"/>
      <c r="L29" s="274">
        <v>2</v>
      </c>
      <c r="M29" s="290"/>
      <c r="N29" s="461"/>
      <c r="O29" s="461"/>
      <c r="Q29" s="36"/>
    </row>
    <row r="30" spans="1:17" ht="35.1" customHeight="1" x14ac:dyDescent="0.25">
      <c r="A30" s="466" t="s">
        <v>83</v>
      </c>
      <c r="B30" s="464" t="s">
        <v>84</v>
      </c>
      <c r="C30" s="467" t="s">
        <v>15</v>
      </c>
      <c r="D30" s="434" t="s">
        <v>15</v>
      </c>
      <c r="E30" s="482"/>
      <c r="F30" s="89"/>
      <c r="G30" s="89"/>
      <c r="H30" s="85"/>
      <c r="I30" s="274" t="s">
        <v>85</v>
      </c>
      <c r="J30" s="260" t="s">
        <v>86</v>
      </c>
      <c r="K30" s="274"/>
      <c r="L30" s="274">
        <v>2</v>
      </c>
      <c r="M30" s="290"/>
      <c r="N30" s="461"/>
      <c r="O30" s="461"/>
      <c r="Q30" s="36"/>
    </row>
    <row r="31" spans="1:17" ht="35.1" customHeight="1" x14ac:dyDescent="0.25">
      <c r="A31" s="466" t="s">
        <v>87</v>
      </c>
      <c r="B31" s="464" t="s">
        <v>88</v>
      </c>
      <c r="C31" s="465" t="s">
        <v>15</v>
      </c>
      <c r="D31" s="434" t="s">
        <v>15</v>
      </c>
      <c r="E31" s="482"/>
      <c r="F31" s="89"/>
      <c r="G31" s="89"/>
      <c r="H31" s="85"/>
      <c r="I31" s="274" t="s">
        <v>89</v>
      </c>
      <c r="J31" s="260" t="s">
        <v>90</v>
      </c>
      <c r="K31" s="274"/>
      <c r="L31" s="274">
        <v>2</v>
      </c>
      <c r="M31" s="290"/>
      <c r="N31" s="461"/>
      <c r="O31" s="461"/>
      <c r="Q31" s="36"/>
    </row>
    <row r="32" spans="1:17" ht="35.1" customHeight="1" x14ac:dyDescent="0.25">
      <c r="A32" s="466" t="s">
        <v>91</v>
      </c>
      <c r="B32" s="464" t="s">
        <v>92</v>
      </c>
      <c r="C32" s="467" t="s">
        <v>15</v>
      </c>
      <c r="D32" s="434" t="s">
        <v>15</v>
      </c>
      <c r="E32" s="482"/>
      <c r="F32" s="89"/>
      <c r="G32" s="89"/>
      <c r="H32" s="85"/>
      <c r="I32" s="274" t="s">
        <v>93</v>
      </c>
      <c r="J32" s="260" t="s">
        <v>94</v>
      </c>
      <c r="K32" s="274"/>
      <c r="L32" s="274">
        <v>2</v>
      </c>
      <c r="M32" s="484"/>
      <c r="N32" s="461"/>
      <c r="O32" s="461"/>
      <c r="Q32" s="36"/>
    </row>
    <row r="33" spans="1:17" ht="35.1" customHeight="1" thickBot="1" x14ac:dyDescent="0.3">
      <c r="A33" s="466" t="s">
        <v>95</v>
      </c>
      <c r="B33" s="464" t="s">
        <v>96</v>
      </c>
      <c r="C33" s="465" t="s">
        <v>15</v>
      </c>
      <c r="D33" s="434" t="s">
        <v>15</v>
      </c>
      <c r="E33" s="482"/>
      <c r="F33" s="89"/>
      <c r="G33" s="89"/>
      <c r="H33" s="85"/>
      <c r="I33" s="462"/>
      <c r="J33" s="462"/>
      <c r="K33" s="462"/>
      <c r="L33" s="462"/>
      <c r="M33" s="462"/>
      <c r="N33" s="462"/>
      <c r="O33" s="462"/>
      <c r="Q33" s="36"/>
    </row>
    <row r="34" spans="1:17" ht="35.1" customHeight="1" thickBot="1" x14ac:dyDescent="0.3">
      <c r="A34" s="466" t="s">
        <v>97</v>
      </c>
      <c r="B34" s="464" t="s">
        <v>98</v>
      </c>
      <c r="C34" s="474"/>
      <c r="D34" s="274">
        <v>2</v>
      </c>
      <c r="E34" s="290"/>
      <c r="F34" s="89"/>
      <c r="G34" s="89"/>
      <c r="H34" s="85"/>
      <c r="I34" s="500" t="s">
        <v>99</v>
      </c>
      <c r="J34" s="84"/>
      <c r="K34" s="224" t="s">
        <v>11</v>
      </c>
      <c r="L34" s="145">
        <f>SUM(L35:L46)</f>
        <v>19</v>
      </c>
      <c r="M34" s="145">
        <f>SUM(M35:M46)</f>
        <v>0</v>
      </c>
      <c r="N34" s="76"/>
      <c r="O34" s="78"/>
      <c r="Q34" s="36"/>
    </row>
    <row r="35" spans="1:17" ht="35.1" customHeight="1" x14ac:dyDescent="0.25">
      <c r="A35" s="466" t="s">
        <v>100</v>
      </c>
      <c r="B35" s="464" t="s">
        <v>101</v>
      </c>
      <c r="C35" s="475"/>
      <c r="D35" s="274">
        <v>6</v>
      </c>
      <c r="E35" s="290"/>
      <c r="F35" s="89"/>
      <c r="G35" s="89"/>
      <c r="H35" s="85"/>
      <c r="I35" s="435" t="s">
        <v>102</v>
      </c>
      <c r="J35" s="435" t="s">
        <v>103</v>
      </c>
      <c r="K35" s="433" t="s">
        <v>15</v>
      </c>
      <c r="L35" s="433" t="s">
        <v>15</v>
      </c>
      <c r="M35" s="481"/>
      <c r="N35" s="460"/>
      <c r="O35" s="460"/>
      <c r="Q35" s="36"/>
    </row>
    <row r="36" spans="1:17" ht="35.1" customHeight="1" x14ac:dyDescent="0.25">
      <c r="A36" s="466" t="s">
        <v>104</v>
      </c>
      <c r="B36" s="464" t="s">
        <v>105</v>
      </c>
      <c r="C36" s="476"/>
      <c r="D36" s="274">
        <v>2</v>
      </c>
      <c r="E36" s="290"/>
      <c r="F36" s="89"/>
      <c r="G36" s="89"/>
      <c r="H36" s="85"/>
      <c r="I36" s="274" t="s">
        <v>106</v>
      </c>
      <c r="J36" s="274" t="s">
        <v>107</v>
      </c>
      <c r="K36" s="434" t="s">
        <v>15</v>
      </c>
      <c r="L36" s="434" t="s">
        <v>15</v>
      </c>
      <c r="M36" s="482"/>
      <c r="N36" s="461"/>
      <c r="O36" s="461"/>
      <c r="Q36" s="36"/>
    </row>
    <row r="37" spans="1:17" ht="35.1" customHeight="1" x14ac:dyDescent="0.25">
      <c r="A37" s="466" t="s">
        <v>108</v>
      </c>
      <c r="B37" s="464" t="s">
        <v>880</v>
      </c>
      <c r="C37" s="476"/>
      <c r="D37" s="274">
        <v>3</v>
      </c>
      <c r="E37" s="290"/>
      <c r="F37" s="89"/>
      <c r="G37" s="89"/>
      <c r="H37" s="85"/>
      <c r="I37" s="274" t="s">
        <v>109</v>
      </c>
      <c r="J37" s="274" t="s">
        <v>110</v>
      </c>
      <c r="K37" s="274"/>
      <c r="L37" s="274">
        <v>2</v>
      </c>
      <c r="M37" s="290"/>
      <c r="N37" s="461"/>
      <c r="O37" s="461"/>
      <c r="Q37" s="36"/>
    </row>
    <row r="38" spans="1:17" ht="35.1" customHeight="1" x14ac:dyDescent="0.25">
      <c r="A38" s="466" t="s">
        <v>111</v>
      </c>
      <c r="B38" s="464" t="s">
        <v>112</v>
      </c>
      <c r="C38" s="475"/>
      <c r="D38" s="274">
        <v>3</v>
      </c>
      <c r="E38" s="290"/>
      <c r="F38" s="89"/>
      <c r="G38" s="89"/>
      <c r="H38" s="85"/>
      <c r="I38" s="274" t="s">
        <v>113</v>
      </c>
      <c r="J38" s="274" t="s">
        <v>114</v>
      </c>
      <c r="K38" s="274"/>
      <c r="L38" s="274">
        <v>2</v>
      </c>
      <c r="M38" s="290"/>
      <c r="N38" s="461"/>
      <c r="O38" s="461"/>
      <c r="Q38" s="36"/>
    </row>
    <row r="39" spans="1:17" ht="35.1" customHeight="1" x14ac:dyDescent="0.25">
      <c r="A39" s="466" t="s">
        <v>115</v>
      </c>
      <c r="B39" s="464" t="s">
        <v>116</v>
      </c>
      <c r="C39" s="475"/>
      <c r="D39" s="274">
        <v>1</v>
      </c>
      <c r="E39" s="290"/>
      <c r="F39" s="457"/>
      <c r="G39" s="89"/>
      <c r="H39" s="85"/>
      <c r="I39" s="274" t="s">
        <v>117</v>
      </c>
      <c r="J39" s="274" t="s">
        <v>118</v>
      </c>
      <c r="K39" s="274"/>
      <c r="L39" s="274">
        <v>2</v>
      </c>
      <c r="M39" s="290"/>
      <c r="N39" s="461"/>
      <c r="O39" s="461"/>
      <c r="Q39" s="36"/>
    </row>
    <row r="40" spans="1:17" ht="35.1" customHeight="1" x14ac:dyDescent="0.25">
      <c r="A40" s="466" t="s">
        <v>119</v>
      </c>
      <c r="B40" s="464" t="s">
        <v>120</v>
      </c>
      <c r="C40" s="477"/>
      <c r="D40" s="274">
        <v>3</v>
      </c>
      <c r="E40" s="290"/>
      <c r="F40" s="457"/>
      <c r="G40" s="89"/>
      <c r="H40" s="85"/>
      <c r="I40" s="274" t="s">
        <v>121</v>
      </c>
      <c r="J40" s="274" t="s">
        <v>122</v>
      </c>
      <c r="K40" s="274"/>
      <c r="L40" s="274">
        <v>1</v>
      </c>
      <c r="M40" s="290"/>
      <c r="N40" s="461"/>
      <c r="O40" s="461"/>
      <c r="Q40" s="36"/>
    </row>
    <row r="41" spans="1:17" ht="35.1" customHeight="1" x14ac:dyDescent="0.25">
      <c r="A41" s="466" t="s">
        <v>123</v>
      </c>
      <c r="B41" s="471" t="s">
        <v>124</v>
      </c>
      <c r="C41" s="477"/>
      <c r="D41" s="274">
        <v>3</v>
      </c>
      <c r="E41" s="290"/>
      <c r="F41" s="89"/>
      <c r="G41" s="89"/>
      <c r="H41" s="85"/>
      <c r="I41" s="274" t="s">
        <v>125</v>
      </c>
      <c r="J41" s="274" t="s">
        <v>126</v>
      </c>
      <c r="K41" s="274"/>
      <c r="L41" s="274">
        <v>2</v>
      </c>
      <c r="M41" s="290"/>
      <c r="N41" s="461"/>
      <c r="O41" s="461"/>
      <c r="Q41" s="36"/>
    </row>
    <row r="42" spans="1:17" ht="35.1" customHeight="1" thickBot="1" x14ac:dyDescent="0.3">
      <c r="A42" s="462"/>
      <c r="B42" s="462"/>
      <c r="C42" s="462"/>
      <c r="D42" s="462"/>
      <c r="E42" s="462"/>
      <c r="F42" s="462"/>
      <c r="G42" s="462"/>
      <c r="H42" s="85"/>
      <c r="I42" s="274" t="s">
        <v>127</v>
      </c>
      <c r="J42" s="274" t="s">
        <v>128</v>
      </c>
      <c r="K42" s="274"/>
      <c r="L42" s="274">
        <v>2</v>
      </c>
      <c r="M42" s="290"/>
      <c r="N42" s="461"/>
      <c r="O42" s="461"/>
      <c r="Q42" s="36"/>
    </row>
    <row r="43" spans="1:17" ht="35.1" customHeight="1" thickBot="1" x14ac:dyDescent="0.3">
      <c r="A43" s="500" t="s">
        <v>129</v>
      </c>
      <c r="B43" s="84"/>
      <c r="C43" s="224" t="s">
        <v>11</v>
      </c>
      <c r="D43" s="144">
        <f>SUM(D44:D55)</f>
        <v>45</v>
      </c>
      <c r="E43" s="144">
        <f>SUM(E44:E55)</f>
        <v>0</v>
      </c>
      <c r="F43" s="86"/>
      <c r="G43" s="87"/>
      <c r="H43" s="85"/>
      <c r="I43" s="274" t="s">
        <v>130</v>
      </c>
      <c r="J43" s="274" t="s">
        <v>131</v>
      </c>
      <c r="K43" s="274"/>
      <c r="L43" s="274">
        <v>1</v>
      </c>
      <c r="M43" s="290"/>
      <c r="N43" s="461"/>
      <c r="O43" s="461"/>
      <c r="Q43" s="36"/>
    </row>
    <row r="44" spans="1:17" ht="35.1" customHeight="1" x14ac:dyDescent="0.25">
      <c r="A44" s="435" t="s">
        <v>132</v>
      </c>
      <c r="B44" s="435" t="s">
        <v>133</v>
      </c>
      <c r="C44" s="433" t="s">
        <v>15</v>
      </c>
      <c r="D44" s="433" t="s">
        <v>15</v>
      </c>
      <c r="E44" s="481"/>
      <c r="F44" s="456"/>
      <c r="G44" s="456"/>
      <c r="H44" s="85"/>
      <c r="I44" s="274" t="s">
        <v>134</v>
      </c>
      <c r="J44" s="274" t="s">
        <v>135</v>
      </c>
      <c r="K44" s="274"/>
      <c r="L44" s="274">
        <v>2</v>
      </c>
      <c r="M44" s="290"/>
      <c r="N44" s="461"/>
      <c r="O44" s="461"/>
      <c r="Q44" s="36"/>
    </row>
    <row r="45" spans="1:17" ht="35.1" customHeight="1" x14ac:dyDescent="0.25">
      <c r="A45" s="274" t="s">
        <v>136</v>
      </c>
      <c r="B45" s="274" t="s">
        <v>137</v>
      </c>
      <c r="C45" s="434" t="s">
        <v>15</v>
      </c>
      <c r="D45" s="434" t="s">
        <v>15</v>
      </c>
      <c r="E45" s="482"/>
      <c r="F45" s="89"/>
      <c r="G45" s="89"/>
      <c r="H45" s="85"/>
      <c r="I45" s="274" t="s">
        <v>138</v>
      </c>
      <c r="J45" s="274" t="s">
        <v>139</v>
      </c>
      <c r="K45" s="274"/>
      <c r="L45" s="274">
        <v>1</v>
      </c>
      <c r="M45" s="290"/>
      <c r="N45" s="461"/>
      <c r="O45" s="461"/>
      <c r="Q45" s="525" t="s">
        <v>140</v>
      </c>
    </row>
    <row r="46" spans="1:17" ht="35.1" customHeight="1" x14ac:dyDescent="0.25">
      <c r="A46" s="274" t="s">
        <v>141</v>
      </c>
      <c r="B46" s="274" t="s">
        <v>142</v>
      </c>
      <c r="C46" s="434" t="s">
        <v>15</v>
      </c>
      <c r="D46" s="434" t="s">
        <v>15</v>
      </c>
      <c r="E46" s="482"/>
      <c r="F46" s="89"/>
      <c r="G46" s="89"/>
      <c r="H46" s="85"/>
      <c r="I46" s="274" t="s">
        <v>143</v>
      </c>
      <c r="J46" s="274" t="s">
        <v>144</v>
      </c>
      <c r="K46" s="274"/>
      <c r="L46" s="274">
        <v>4</v>
      </c>
      <c r="M46" s="290"/>
      <c r="N46" s="461"/>
      <c r="O46" s="461"/>
      <c r="Q46" s="525"/>
    </row>
    <row r="47" spans="1:17" ht="35.1" customHeight="1" thickBot="1" x14ac:dyDescent="0.3">
      <c r="A47" s="274" t="s">
        <v>145</v>
      </c>
      <c r="B47" s="274" t="s">
        <v>146</v>
      </c>
      <c r="C47" s="434" t="s">
        <v>15</v>
      </c>
      <c r="D47" s="434" t="s">
        <v>15</v>
      </c>
      <c r="E47" s="482"/>
      <c r="F47" s="89"/>
      <c r="G47" s="89"/>
      <c r="H47" s="85"/>
      <c r="I47" s="462"/>
      <c r="J47" s="462"/>
      <c r="K47" s="462"/>
      <c r="L47" s="462"/>
      <c r="M47" s="462"/>
      <c r="N47" s="462"/>
      <c r="O47" s="462"/>
      <c r="Q47" s="525"/>
    </row>
    <row r="48" spans="1:17" ht="35.1" customHeight="1" thickBot="1" x14ac:dyDescent="0.3">
      <c r="A48" s="274" t="s">
        <v>147</v>
      </c>
      <c r="B48" s="274" t="s">
        <v>148</v>
      </c>
      <c r="C48" s="434" t="s">
        <v>15</v>
      </c>
      <c r="D48" s="434" t="s">
        <v>15</v>
      </c>
      <c r="E48" s="482"/>
      <c r="F48" s="89"/>
      <c r="G48" s="89"/>
      <c r="H48" s="85"/>
      <c r="I48" s="500" t="s">
        <v>149</v>
      </c>
      <c r="J48" s="84"/>
      <c r="K48" s="224" t="s">
        <v>11</v>
      </c>
      <c r="L48" s="144">
        <f>SUM(L49:L59)</f>
        <v>17</v>
      </c>
      <c r="M48" s="144">
        <f>SUM(M49:M59)</f>
        <v>0</v>
      </c>
      <c r="N48" s="86"/>
      <c r="O48" s="87"/>
      <c r="Q48" s="36"/>
    </row>
    <row r="49" spans="1:24" ht="35.1" customHeight="1" x14ac:dyDescent="0.25">
      <c r="A49" s="274" t="s">
        <v>150</v>
      </c>
      <c r="B49" s="274" t="s">
        <v>151</v>
      </c>
      <c r="C49" s="434" t="s">
        <v>15</v>
      </c>
      <c r="D49" s="434" t="s">
        <v>15</v>
      </c>
      <c r="E49" s="482"/>
      <c r="F49" s="89"/>
      <c r="G49" s="89"/>
      <c r="H49" s="85"/>
      <c r="I49" s="478" t="s">
        <v>152</v>
      </c>
      <c r="J49" s="478" t="s">
        <v>153</v>
      </c>
      <c r="K49" s="465" t="s">
        <v>15</v>
      </c>
      <c r="L49" s="479" t="s">
        <v>15</v>
      </c>
      <c r="M49" s="481"/>
      <c r="N49" s="456"/>
      <c r="O49" s="456"/>
      <c r="Q49" s="36"/>
    </row>
    <row r="50" spans="1:24" ht="35.1" customHeight="1" x14ac:dyDescent="0.25">
      <c r="A50" s="274" t="s">
        <v>154</v>
      </c>
      <c r="B50" s="274" t="s">
        <v>155</v>
      </c>
      <c r="C50" s="274"/>
      <c r="D50" s="274">
        <v>24</v>
      </c>
      <c r="E50" s="290"/>
      <c r="F50" s="89"/>
      <c r="G50" s="89"/>
      <c r="H50" s="85"/>
      <c r="I50" s="472" t="s">
        <v>156</v>
      </c>
      <c r="J50" s="472" t="s">
        <v>157</v>
      </c>
      <c r="K50" s="467" t="s">
        <v>15</v>
      </c>
      <c r="L50" s="467" t="s">
        <v>15</v>
      </c>
      <c r="M50" s="482"/>
      <c r="N50" s="89"/>
      <c r="O50" s="89"/>
      <c r="Q50" s="36"/>
    </row>
    <row r="51" spans="1:24" ht="35.1" customHeight="1" x14ac:dyDescent="0.25">
      <c r="A51" s="274" t="s">
        <v>158</v>
      </c>
      <c r="B51" s="274" t="s">
        <v>159</v>
      </c>
      <c r="C51" s="274"/>
      <c r="D51" s="274">
        <v>10</v>
      </c>
      <c r="E51" s="290"/>
      <c r="F51" s="89"/>
      <c r="G51" s="89"/>
      <c r="H51" s="85"/>
      <c r="I51" s="478" t="s">
        <v>160</v>
      </c>
      <c r="J51" s="478" t="s">
        <v>161</v>
      </c>
      <c r="K51" s="471"/>
      <c r="L51" s="471">
        <v>1</v>
      </c>
      <c r="M51" s="290"/>
      <c r="N51" s="89"/>
      <c r="O51" s="89"/>
      <c r="Q51" s="36"/>
    </row>
    <row r="52" spans="1:24" ht="35.1" customHeight="1" x14ac:dyDescent="0.25">
      <c r="A52" s="274" t="s">
        <v>162</v>
      </c>
      <c r="B52" s="260" t="s">
        <v>163</v>
      </c>
      <c r="C52" s="274"/>
      <c r="D52" s="274">
        <v>5</v>
      </c>
      <c r="E52" s="290"/>
      <c r="F52" s="89"/>
      <c r="G52" s="89"/>
      <c r="H52" s="85"/>
      <c r="I52" s="472" t="s">
        <v>164</v>
      </c>
      <c r="J52" s="472" t="s">
        <v>165</v>
      </c>
      <c r="K52" s="471"/>
      <c r="L52" s="471">
        <v>7</v>
      </c>
      <c r="M52" s="290"/>
      <c r="N52" s="89"/>
      <c r="O52" s="89"/>
      <c r="Q52" s="114"/>
    </row>
    <row r="53" spans="1:24" ht="35.1" customHeight="1" x14ac:dyDescent="0.25">
      <c r="A53" s="274" t="s">
        <v>166</v>
      </c>
      <c r="B53" s="274" t="s">
        <v>167</v>
      </c>
      <c r="C53" s="274"/>
      <c r="D53" s="274">
        <v>1</v>
      </c>
      <c r="E53" s="290"/>
      <c r="F53" s="89"/>
      <c r="G53" s="89"/>
      <c r="H53" s="85"/>
      <c r="I53" s="471" t="s">
        <v>168</v>
      </c>
      <c r="J53" s="471" t="s">
        <v>878</v>
      </c>
      <c r="K53" s="471"/>
      <c r="L53" s="471">
        <v>1</v>
      </c>
      <c r="M53" s="290"/>
      <c r="N53" s="89"/>
      <c r="O53" s="89"/>
      <c r="Q53" s="147"/>
    </row>
    <row r="54" spans="1:24" ht="35.1" customHeight="1" x14ac:dyDescent="0.25">
      <c r="A54" s="274" t="s">
        <v>169</v>
      </c>
      <c r="B54" s="274" t="s">
        <v>170</v>
      </c>
      <c r="C54" s="274"/>
      <c r="D54" s="274">
        <v>2</v>
      </c>
      <c r="E54" s="290"/>
      <c r="F54" s="89"/>
      <c r="G54" s="89"/>
      <c r="H54" s="85"/>
      <c r="I54" s="471" t="s">
        <v>171</v>
      </c>
      <c r="J54" s="471" t="s">
        <v>172</v>
      </c>
      <c r="K54" s="480"/>
      <c r="L54" s="480">
        <v>1</v>
      </c>
      <c r="M54" s="290"/>
      <c r="N54" s="89"/>
      <c r="O54" s="89"/>
      <c r="Q54" s="146"/>
    </row>
    <row r="55" spans="1:24" ht="35.1" customHeight="1" x14ac:dyDescent="0.25">
      <c r="A55" s="274" t="s">
        <v>173</v>
      </c>
      <c r="B55" s="274" t="s">
        <v>174</v>
      </c>
      <c r="C55" s="274"/>
      <c r="D55" s="274">
        <v>3</v>
      </c>
      <c r="E55" s="290"/>
      <c r="F55" s="89"/>
      <c r="G55" s="89"/>
      <c r="H55" s="85"/>
      <c r="I55" s="471" t="s">
        <v>175</v>
      </c>
      <c r="J55" s="471" t="s">
        <v>176</v>
      </c>
      <c r="K55" s="471"/>
      <c r="L55" s="471">
        <v>1</v>
      </c>
      <c r="M55" s="290"/>
      <c r="N55" s="89"/>
      <c r="O55" s="89"/>
      <c r="Q55" s="526" t="s">
        <v>177</v>
      </c>
    </row>
    <row r="56" spans="1:24" ht="35.1" customHeight="1" x14ac:dyDescent="0.25">
      <c r="A56" s="462"/>
      <c r="B56" s="462"/>
      <c r="C56" s="462"/>
      <c r="D56" s="462"/>
      <c r="E56" s="462"/>
      <c r="F56" s="462"/>
      <c r="G56" s="462"/>
      <c r="H56" s="462"/>
      <c r="I56" s="480" t="s">
        <v>178</v>
      </c>
      <c r="J56" s="471" t="s">
        <v>179</v>
      </c>
      <c r="K56" s="480"/>
      <c r="L56" s="480">
        <v>2</v>
      </c>
      <c r="M56" s="290"/>
      <c r="N56" s="89"/>
      <c r="O56" s="89"/>
      <c r="Q56" s="527"/>
      <c r="X56" s="55"/>
    </row>
    <row r="57" spans="1:24" ht="35.1" customHeight="1" x14ac:dyDescent="0.25">
      <c r="A57" s="462"/>
      <c r="B57" s="462"/>
      <c r="C57" s="462"/>
      <c r="D57" s="462"/>
      <c r="E57" s="462"/>
      <c r="F57" s="462"/>
      <c r="G57" s="462"/>
      <c r="H57" s="462"/>
      <c r="I57" s="471" t="s">
        <v>180</v>
      </c>
      <c r="J57" s="471" t="s">
        <v>181</v>
      </c>
      <c r="K57" s="480"/>
      <c r="L57" s="480">
        <v>1</v>
      </c>
      <c r="M57" s="290"/>
      <c r="N57" s="89"/>
      <c r="O57" s="89"/>
      <c r="Q57" s="527"/>
      <c r="X57" s="55"/>
    </row>
    <row r="58" spans="1:24" ht="35.1" customHeight="1" x14ac:dyDescent="0.25">
      <c r="A58" s="462"/>
      <c r="B58" s="462"/>
      <c r="C58" s="462"/>
      <c r="D58" s="462"/>
      <c r="E58" s="462"/>
      <c r="F58" s="462"/>
      <c r="G58" s="462"/>
      <c r="H58" s="462"/>
      <c r="I58" s="471" t="s">
        <v>182</v>
      </c>
      <c r="J58" s="471" t="s">
        <v>183</v>
      </c>
      <c r="K58" s="471"/>
      <c r="L58" s="471">
        <v>2</v>
      </c>
      <c r="M58" s="290"/>
      <c r="N58" s="89"/>
      <c r="O58" s="89"/>
      <c r="Q58" s="527"/>
      <c r="X58" s="55"/>
    </row>
    <row r="59" spans="1:24" ht="35.1" customHeight="1" x14ac:dyDescent="0.25">
      <c r="A59" s="462"/>
      <c r="B59" s="462"/>
      <c r="C59" s="462"/>
      <c r="D59" s="462"/>
      <c r="E59" s="462"/>
      <c r="F59" s="462"/>
      <c r="G59" s="462"/>
      <c r="H59" s="462"/>
      <c r="I59" s="471" t="s">
        <v>184</v>
      </c>
      <c r="J59" s="471" t="s">
        <v>185</v>
      </c>
      <c r="K59" s="471"/>
      <c r="L59" s="471">
        <v>1</v>
      </c>
      <c r="M59" s="290"/>
      <c r="N59" s="89"/>
      <c r="O59" s="89"/>
      <c r="Q59" s="527"/>
      <c r="X59" s="55"/>
    </row>
    <row r="60" spans="1:24" ht="30" customHeight="1" thickBot="1" x14ac:dyDescent="0.3">
      <c r="Q60" s="527"/>
      <c r="X60" s="55"/>
    </row>
    <row r="61" spans="1:24" ht="30" customHeight="1" thickBot="1" x14ac:dyDescent="0.3">
      <c r="K61" s="226" t="s">
        <v>186</v>
      </c>
      <c r="L61" s="227">
        <f>M34+M19+M9+E43+E9+M48+E25</f>
        <v>0</v>
      </c>
      <c r="M61" s="501" t="s">
        <v>890</v>
      </c>
      <c r="N61" s="502"/>
      <c r="P61" s="85"/>
      <c r="Q61" s="527"/>
      <c r="R61" s="85"/>
      <c r="S61" s="85"/>
      <c r="T61" s="85"/>
      <c r="X61" s="55"/>
    </row>
    <row r="62" spans="1:24" ht="30" customHeight="1" x14ac:dyDescent="0.25">
      <c r="K62" s="85"/>
      <c r="L62" s="425">
        <f>SUM(D9,D25,D43,L9,L19,L34,L48)</f>
        <v>172</v>
      </c>
      <c r="P62" s="85"/>
      <c r="Q62" s="528"/>
      <c r="T62" s="85"/>
      <c r="X62" s="514"/>
    </row>
    <row r="63" spans="1:24" ht="30" customHeight="1" x14ac:dyDescent="0.25">
      <c r="P63" s="85"/>
      <c r="T63" s="85"/>
      <c r="X63" s="514"/>
    </row>
    <row r="64" spans="1:24" ht="30" customHeight="1" x14ac:dyDescent="0.25">
      <c r="X64" s="514"/>
    </row>
    <row r="65" spans="1:24" ht="30" customHeight="1" x14ac:dyDescent="0.25">
      <c r="X65" s="514"/>
    </row>
    <row r="66" spans="1:24" ht="30" customHeight="1" x14ac:dyDescent="0.25">
      <c r="X66" s="514"/>
    </row>
    <row r="67" spans="1:24" ht="30" customHeight="1" x14ac:dyDescent="0.25">
      <c r="X67" s="514"/>
    </row>
    <row r="68" spans="1:24" ht="30" customHeight="1" x14ac:dyDescent="0.25">
      <c r="A68" s="523"/>
      <c r="B68" s="523"/>
      <c r="C68" s="523"/>
      <c r="D68" s="90"/>
      <c r="E68" s="90"/>
      <c r="F68" s="221"/>
      <c r="G68" s="221"/>
      <c r="O68" s="85"/>
      <c r="X68" s="514"/>
    </row>
    <row r="69" spans="1:24" ht="30" customHeight="1" x14ac:dyDescent="0.25">
      <c r="A69" s="523"/>
      <c r="B69" s="523"/>
      <c r="C69" s="523"/>
      <c r="F69" s="262"/>
      <c r="G69" s="261"/>
      <c r="O69" s="85"/>
      <c r="X69" s="514"/>
    </row>
    <row r="70" spans="1:24" ht="15.75" x14ac:dyDescent="0.25">
      <c r="O70" s="85"/>
    </row>
    <row r="71" spans="1:24" ht="30" customHeight="1" x14ac:dyDescent="0.25">
      <c r="O71" s="85"/>
    </row>
    <row r="72" spans="1:24" ht="30" customHeight="1" x14ac:dyDescent="0.25">
      <c r="O72" s="85"/>
    </row>
    <row r="73" spans="1:24" ht="30" customHeight="1" x14ac:dyDescent="0.25">
      <c r="O73" s="85"/>
    </row>
    <row r="74" spans="1:24" ht="30" customHeight="1" x14ac:dyDescent="0.25">
      <c r="O74" s="85"/>
    </row>
    <row r="75" spans="1:24" ht="30" customHeight="1" x14ac:dyDescent="0.25">
      <c r="O75" s="85"/>
    </row>
    <row r="76" spans="1:24" ht="30" customHeight="1" x14ac:dyDescent="0.25">
      <c r="O76" s="85"/>
    </row>
    <row r="77" spans="1:24" ht="30" customHeight="1" x14ac:dyDescent="0.25">
      <c r="O77" s="85"/>
    </row>
    <row r="78" spans="1:24" ht="30" customHeight="1" x14ac:dyDescent="0.25">
      <c r="O78" s="85"/>
    </row>
    <row r="79" spans="1:24" ht="30" customHeight="1" x14ac:dyDescent="0.25">
      <c r="O79" s="85"/>
    </row>
    <row r="80" spans="1:24" ht="30" customHeight="1" x14ac:dyDescent="0.25">
      <c r="O80" s="85"/>
    </row>
    <row r="81" spans="15:15" ht="30" customHeight="1" x14ac:dyDescent="0.25">
      <c r="O81" s="85"/>
    </row>
    <row r="84" spans="15:15" ht="30" customHeight="1" x14ac:dyDescent="0.25"/>
    <row r="85" spans="15:15" ht="30" customHeight="1" x14ac:dyDescent="0.25"/>
    <row r="86" spans="15:15" ht="30" customHeight="1" x14ac:dyDescent="0.25"/>
    <row r="87" spans="15:15" ht="30" customHeight="1" x14ac:dyDescent="0.25"/>
    <row r="88" spans="15:15" ht="30" customHeight="1" x14ac:dyDescent="0.25"/>
    <row r="89" spans="15:15" ht="30" customHeight="1" x14ac:dyDescent="0.25"/>
    <row r="90" spans="15:15" ht="30" customHeight="1" x14ac:dyDescent="0.25"/>
    <row r="91" spans="15:15" ht="30" customHeight="1" x14ac:dyDescent="0.25"/>
    <row r="92" spans="15:15" ht="30" customHeight="1" x14ac:dyDescent="0.25"/>
    <row r="93" spans="15:15" ht="30" customHeight="1" x14ac:dyDescent="0.25"/>
    <row r="94" spans="15:15" ht="30" customHeight="1" x14ac:dyDescent="0.25"/>
    <row r="95" spans="15:15" ht="30" customHeight="1" x14ac:dyDescent="0.25"/>
    <row r="96" spans="15:15" ht="30" customHeight="1" x14ac:dyDescent="0.25"/>
    <row r="97" ht="30" customHeight="1" x14ac:dyDescent="0.25"/>
    <row r="98" ht="30" customHeight="1" x14ac:dyDescent="0.25"/>
    <row r="99" ht="30" customHeight="1" x14ac:dyDescent="0.25"/>
    <row r="102" ht="30" customHeight="1" x14ac:dyDescent="0.25"/>
    <row r="103" ht="30" customHeight="1" x14ac:dyDescent="0.25"/>
    <row r="104" ht="30" customHeight="1" x14ac:dyDescent="0.25"/>
    <row r="105" ht="30" customHeight="1" x14ac:dyDescent="0.25"/>
    <row r="106" ht="30" customHeight="1" x14ac:dyDescent="0.25"/>
    <row r="107" ht="30" customHeight="1" x14ac:dyDescent="0.25"/>
    <row r="108" ht="30" customHeight="1" x14ac:dyDescent="0.25"/>
    <row r="109" ht="30" customHeight="1" x14ac:dyDescent="0.25"/>
    <row r="110" ht="30" customHeight="1" x14ac:dyDescent="0.25"/>
    <row r="111" ht="30" customHeight="1" x14ac:dyDescent="0.25"/>
    <row r="112" ht="30" customHeight="1" x14ac:dyDescent="0.25"/>
    <row r="115" ht="30" customHeight="1" x14ac:dyDescent="0.25"/>
    <row r="116" ht="30" customHeight="1" x14ac:dyDescent="0.25"/>
    <row r="117" ht="30" customHeight="1" x14ac:dyDescent="0.25"/>
    <row r="118" ht="30" customHeight="1" x14ac:dyDescent="0.25"/>
    <row r="119" ht="30" customHeight="1" x14ac:dyDescent="0.25"/>
    <row r="120" ht="30" customHeight="1" x14ac:dyDescent="0.25"/>
    <row r="121" ht="30" customHeight="1" x14ac:dyDescent="0.25"/>
    <row r="122" ht="30" customHeight="1" x14ac:dyDescent="0.25"/>
    <row r="123" ht="30" customHeight="1" x14ac:dyDescent="0.25"/>
    <row r="124" ht="30" customHeight="1" x14ac:dyDescent="0.25"/>
    <row r="125" ht="30" customHeight="1" x14ac:dyDescent="0.25"/>
  </sheetData>
  <sheetProtection algorithmName="SHA-512" hashValue="e513l4TEDaKpVqLItCDWrDlJWiLqmNcXlamSXYHLF8/gX8yWi2eFmz3Y3EF5fdyWfT/bfeI0Zf3OB9Xke+pdVQ==" saltValue="c5lznVW95M3SbCoL4XNbXQ==" spinCount="100000" sheet="1" formatCells="0" formatColumns="0" formatRows="0" insertColumns="0" insertHyperlinks="0" selectLockedCells="1"/>
  <customSheetViews>
    <customSheetView guid="{F381BDA6-B2C9-4D35-B675-34ADD0AE2CEA}" scale="60" showPageBreaks="1" fitToPage="1" printArea="1" view="pageBreakPreview">
      <selection activeCell="F10" sqref="F10"/>
      <colBreaks count="1" manualBreakCount="1">
        <brk id="8" max="1048575" man="1"/>
      </colBreaks>
      <pageMargins left="1.2" right="1.2" top="0.75" bottom="0.75" header="0.3" footer="0.3"/>
      <printOptions horizontalCentered="1" verticalCentered="1"/>
      <pageSetup paperSize="137" scale="22" orientation="landscape" r:id="rId1"/>
    </customSheetView>
  </customSheetViews>
  <mergeCells count="25">
    <mergeCell ref="X62:X69"/>
    <mergeCell ref="A4:B4"/>
    <mergeCell ref="C4:F4"/>
    <mergeCell ref="K2:O6"/>
    <mergeCell ref="A2:I2"/>
    <mergeCell ref="C6:F6"/>
    <mergeCell ref="Q1:Q5"/>
    <mergeCell ref="I8:J8"/>
    <mergeCell ref="A1:O1"/>
    <mergeCell ref="C5:F5"/>
    <mergeCell ref="A68:C68"/>
    <mergeCell ref="A69:C69"/>
    <mergeCell ref="A8:B8"/>
    <mergeCell ref="Q45:Q47"/>
    <mergeCell ref="Q55:Q62"/>
    <mergeCell ref="M61:N61"/>
    <mergeCell ref="A3:B3"/>
    <mergeCell ref="C3:F3"/>
    <mergeCell ref="A21:A22"/>
    <mergeCell ref="Q6:Q10"/>
    <mergeCell ref="Q11:Q12"/>
    <mergeCell ref="Q14:Q16"/>
    <mergeCell ref="H3:I3"/>
    <mergeCell ref="H4:I4"/>
    <mergeCell ref="H5:I5"/>
  </mergeCells>
  <dataValidations count="2">
    <dataValidation type="list" allowBlank="1" showInputMessage="1" showErrorMessage="1" sqref="M32">
      <formula1>"1,2"</formula1>
    </dataValidation>
    <dataValidation type="list" allowBlank="1" showInputMessage="1" showErrorMessage="1" sqref="M24">
      <formula1>"1,2,3"</formula1>
    </dataValidation>
  </dataValidations>
  <hyperlinks>
    <hyperlink ref="A9" location="'II Design'!A1" display="INTEGRATION "/>
    <hyperlink ref="A25" location="'EQ Design'!A1" display="INDOOR ENVIRONMENTAL QUALITY"/>
    <hyperlink ref="A43" location="'EE Design'!A1" display="ENERGY "/>
    <hyperlink ref="I9" location="'WE Design'!A1" display="WATER "/>
    <hyperlink ref="I19" location="'SS Design'!A1" display="SUSTAINABLE SITES"/>
    <hyperlink ref="I34" location="'MW Design'!A1" display="MATERIALS &amp; WASTE MANAGEMENT"/>
    <hyperlink ref="I48" location="'OM Design'!A1" display="DISTRICT PLANNING, OPERATION &amp; MAINTENANCE"/>
  </hyperlinks>
  <printOptions horizontalCentered="1" verticalCentered="1"/>
  <pageMargins left="1.2" right="1.2" top="0.75" bottom="0.75" header="0.3" footer="0.3"/>
  <pageSetup paperSize="137" scale="20" orientation="landscape" r:id="rId2"/>
  <colBreaks count="1" manualBreakCount="1">
    <brk id="8" max="1048575"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E9"/>
  <sheetViews>
    <sheetView zoomScaleNormal="100" workbookViewId="0">
      <selection activeCell="A7" sqref="A7"/>
    </sheetView>
  </sheetViews>
  <sheetFormatPr defaultColWidth="9.140625" defaultRowHeight="15" x14ac:dyDescent="0.25"/>
  <cols>
    <col min="1" max="1" width="16" style="1" customWidth="1"/>
    <col min="2" max="2" width="17.7109375" style="1" bestFit="1" customWidth="1"/>
    <col min="3" max="3" width="19.42578125" style="1" customWidth="1"/>
    <col min="4" max="4" width="19" style="1" customWidth="1"/>
    <col min="5" max="5" width="18.140625" style="1" customWidth="1"/>
    <col min="6" max="16384" width="9.140625" style="1"/>
  </cols>
  <sheetData>
    <row r="1" spans="1:5" ht="21" x14ac:dyDescent="0.35">
      <c r="A1" s="532" t="s">
        <v>187</v>
      </c>
      <c r="B1" s="532"/>
      <c r="C1" s="532"/>
      <c r="D1" s="532"/>
      <c r="E1" s="532"/>
    </row>
    <row r="2" spans="1:5" ht="21" x14ac:dyDescent="0.35">
      <c r="A2" s="533" t="s">
        <v>903</v>
      </c>
      <c r="B2" s="533"/>
      <c r="C2" s="533"/>
      <c r="D2" s="533"/>
      <c r="E2" s="533"/>
    </row>
    <row r="3" spans="1:5" ht="21" x14ac:dyDescent="0.35">
      <c r="A3" s="535" t="s">
        <v>597</v>
      </c>
      <c r="B3" s="535"/>
      <c r="C3" s="535"/>
      <c r="D3" s="535"/>
      <c r="E3" s="535"/>
    </row>
    <row r="4" spans="1:5" ht="15" customHeight="1" x14ac:dyDescent="0.25">
      <c r="A4" s="712" t="s">
        <v>598</v>
      </c>
      <c r="B4" s="712"/>
      <c r="C4" s="712"/>
      <c r="D4" s="712"/>
      <c r="E4" s="712"/>
    </row>
    <row r="5" spans="1:5" ht="15.75" thickBot="1" x14ac:dyDescent="0.3">
      <c r="A5" s="502"/>
      <c r="B5" s="502"/>
      <c r="C5" s="502"/>
      <c r="D5" s="502"/>
      <c r="E5" s="502"/>
    </row>
    <row r="6" spans="1:5" s="3" customFormat="1" ht="45.75" thickBot="1" x14ac:dyDescent="0.3">
      <c r="A6" s="49" t="s">
        <v>599</v>
      </c>
      <c r="B6" s="50" t="s">
        <v>600</v>
      </c>
      <c r="C6" s="50" t="s">
        <v>601</v>
      </c>
      <c r="D6" s="50" t="str">
        <f>IF(C7="","Number of Students within Required Distance","Number of Students Within "&amp;C7)</f>
        <v>Number of Students within Required Distance</v>
      </c>
      <c r="E6" s="51" t="str">
        <f>IF(C7="","Percent of Students within Required Distance","Percent of Students Within "&amp;C7)</f>
        <v>Percent of Students within Required Distance</v>
      </c>
    </row>
    <row r="7" spans="1:5" ht="30.75" customHeight="1" x14ac:dyDescent="0.25">
      <c r="A7" s="310"/>
      <c r="B7" s="310"/>
      <c r="C7" s="309" t="str">
        <f>IF(B7="Elementary School","1 Mile",IF(B7="Middle School","2 Miles",IF(B7="High School","2 Miles","")))</f>
        <v/>
      </c>
      <c r="D7" s="310"/>
      <c r="E7" s="109" t="str">
        <f>IFERROR(D7/A7,"Enter Number of Students")</f>
        <v>Enter Number of Students</v>
      </c>
    </row>
    <row r="8" spans="1:5" ht="30.75" customHeight="1" x14ac:dyDescent="0.25">
      <c r="A8" s="310"/>
      <c r="B8" s="310"/>
      <c r="C8" s="309" t="str">
        <f>IF(B8="Elementary School","1 Mile",IF(B8="Middle School","2 Miles",IF(B8="High School","2 Miles","")))</f>
        <v/>
      </c>
      <c r="D8" s="310"/>
      <c r="E8" s="109" t="str">
        <f>IFERROR(D8/A8,"Enter Number of Students")</f>
        <v>Enter Number of Students</v>
      </c>
    </row>
    <row r="9" spans="1:5" ht="30.75" customHeight="1" x14ac:dyDescent="0.25">
      <c r="A9" s="310"/>
      <c r="B9" s="310"/>
      <c r="C9" s="309" t="str">
        <f>IF(B9="Elementary School","1 Mile",IF(B9="Middle School","2 Miles",IF(B9="High School","2 Miles","")))</f>
        <v/>
      </c>
      <c r="D9" s="310"/>
      <c r="E9" s="109" t="str">
        <f>IFERROR(D9/A9,"Enter Number of Students")</f>
        <v>Enter Number of Students</v>
      </c>
    </row>
  </sheetData>
  <sheetProtection algorithmName="SHA-512" hashValue="0vUl91yRtBM0GSsfVZkqx1Et82uGDfWRBtC6LQDf6KR5DbZMzsybMWQnSE5ufGjP8M6xXy4SCUgbU6ljPzqidA==" saltValue="1gbb7tLKGO9t1kP1uLneUg==" spinCount="100000" sheet="1" selectLockedCells="1"/>
  <customSheetViews>
    <customSheetView guid="{F381BDA6-B2C9-4D35-B675-34ADD0AE2CEA}">
      <selection sqref="A1:E1"/>
      <pageMargins left="0.7" right="0.7" top="0.75" bottom="0.75" header="0.3" footer="0.3"/>
      <pageSetup orientation="portrait" horizontalDpi="4294967293" r:id="rId1"/>
    </customSheetView>
  </customSheetViews>
  <mergeCells count="5">
    <mergeCell ref="A5:E5"/>
    <mergeCell ref="A1:E1"/>
    <mergeCell ref="A2:E2"/>
    <mergeCell ref="A3:E3"/>
    <mergeCell ref="A4:E4"/>
  </mergeCells>
  <pageMargins left="0.7" right="0.7" top="0.75" bottom="0.75" header="0.3" footer="0.3"/>
  <pageSetup orientation="portrait" horizontalDpi="4294967293"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References!$H$1:$H$4</xm:f>
          </x14:formula1>
          <xm:sqref>B7:B9</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D23"/>
  <sheetViews>
    <sheetView zoomScale="75" zoomScaleNormal="75" workbookViewId="0">
      <selection activeCell="A3" sqref="A3:D3"/>
    </sheetView>
  </sheetViews>
  <sheetFormatPr defaultColWidth="9.140625" defaultRowHeight="15" x14ac:dyDescent="0.25"/>
  <cols>
    <col min="1" max="1" width="41.42578125" style="1" customWidth="1"/>
    <col min="2" max="2" width="23.85546875" style="1" customWidth="1"/>
    <col min="3" max="3" width="26.7109375" style="1" customWidth="1"/>
    <col min="4" max="4" width="22.28515625" style="1" customWidth="1"/>
    <col min="5" max="16384" width="9.140625" style="1"/>
  </cols>
  <sheetData>
    <row r="1" spans="1:4" ht="21" x14ac:dyDescent="0.35">
      <c r="A1" s="532" t="s">
        <v>187</v>
      </c>
      <c r="B1" s="532"/>
      <c r="C1" s="532"/>
      <c r="D1" s="532"/>
    </row>
    <row r="2" spans="1:4" ht="21" x14ac:dyDescent="0.35">
      <c r="A2" s="533" t="s">
        <v>904</v>
      </c>
      <c r="B2" s="533"/>
      <c r="C2" s="533"/>
      <c r="D2" s="533"/>
    </row>
    <row r="3" spans="1:4" ht="21" x14ac:dyDescent="0.35">
      <c r="A3" s="535" t="s">
        <v>602</v>
      </c>
      <c r="B3" s="535"/>
      <c r="C3" s="535"/>
      <c r="D3" s="535"/>
    </row>
    <row r="4" spans="1:4" x14ac:dyDescent="0.25">
      <c r="A4" s="712" t="s">
        <v>895</v>
      </c>
      <c r="B4" s="712"/>
      <c r="C4" s="712"/>
      <c r="D4" s="712"/>
    </row>
    <row r="6" spans="1:4" ht="21.75" thickBot="1" x14ac:dyDescent="0.4">
      <c r="A6" s="414" t="s">
        <v>603</v>
      </c>
    </row>
    <row r="7" spans="1:4" ht="18.75" x14ac:dyDescent="0.3">
      <c r="A7" s="415" t="s">
        <v>604</v>
      </c>
      <c r="B7" s="420"/>
    </row>
    <row r="8" spans="1:4" ht="18.75" x14ac:dyDescent="0.3">
      <c r="A8" s="416" t="s">
        <v>605</v>
      </c>
      <c r="B8" s="421"/>
    </row>
    <row r="9" spans="1:4" ht="19.5" thickBot="1" x14ac:dyDescent="0.35">
      <c r="A9" s="417" t="s">
        <v>606</v>
      </c>
      <c r="B9" s="422">
        <f>IFERROR(B7/B8,0)</f>
        <v>0</v>
      </c>
    </row>
    <row r="10" spans="1:4" ht="21.75" thickBot="1" x14ac:dyDescent="0.4">
      <c r="A10" s="418" t="s">
        <v>607</v>
      </c>
      <c r="B10" s="419" t="str">
        <f>IF(B9&gt;=1.4,"Yes","No")</f>
        <v>No</v>
      </c>
    </row>
    <row r="13" spans="1:4" ht="21.75" thickBot="1" x14ac:dyDescent="0.4">
      <c r="A13" s="414" t="s">
        <v>608</v>
      </c>
    </row>
    <row r="14" spans="1:4" ht="18.75" x14ac:dyDescent="0.3">
      <c r="A14" s="415" t="s">
        <v>609</v>
      </c>
      <c r="B14" s="420"/>
    </row>
    <row r="15" spans="1:4" ht="18.75" x14ac:dyDescent="0.3">
      <c r="A15" s="416" t="s">
        <v>610</v>
      </c>
      <c r="B15" s="421"/>
    </row>
    <row r="16" spans="1:4" ht="19.5" thickBot="1" x14ac:dyDescent="0.35">
      <c r="A16" s="417" t="s">
        <v>611</v>
      </c>
      <c r="B16" s="423">
        <f>IFERROR(B14/B15,0)</f>
        <v>0</v>
      </c>
    </row>
    <row r="17" spans="1:4" ht="21.75" thickBot="1" x14ac:dyDescent="0.4">
      <c r="A17" s="418" t="s">
        <v>607</v>
      </c>
      <c r="B17" s="419" t="str">
        <f>IF(B16&gt;=0.4,"Yes","No")</f>
        <v>No</v>
      </c>
    </row>
    <row r="18" spans="1:4" x14ac:dyDescent="0.25">
      <c r="A18" s="681"/>
      <c r="B18" s="681"/>
      <c r="C18" s="681"/>
      <c r="D18" s="388"/>
    </row>
    <row r="20" spans="1:4" x14ac:dyDescent="0.25">
      <c r="B20" s="722"/>
      <c r="C20" s="722"/>
    </row>
    <row r="21" spans="1:4" ht="30" customHeight="1" x14ac:dyDescent="0.25">
      <c r="A21" s="3"/>
      <c r="B21" s="387"/>
      <c r="C21" s="387"/>
    </row>
    <row r="22" spans="1:4" x14ac:dyDescent="0.25">
      <c r="B22" s="55"/>
      <c r="C22" s="55"/>
    </row>
    <row r="23" spans="1:4" x14ac:dyDescent="0.25">
      <c r="B23" s="31"/>
    </row>
  </sheetData>
  <sheetProtection algorithmName="SHA-512" hashValue="0boN0MYXLn0jzXEtP5Ist5qmarA9B31Hooi9aAUlBVVBgTTgK6Fk5DiY/fKJKh3qSplp7flw0rjdgmp0Rc0K0A==" saltValue="4DhoJeqExVVn7OiQ7LNh8Q==" spinCount="100000" sheet="1" objects="1" scenarios="1"/>
  <customSheetViews>
    <customSheetView guid="{F381BDA6-B2C9-4D35-B675-34ADD0AE2CEA}">
      <selection sqref="A1:D1"/>
      <pageMargins left="0.7" right="0.7" top="0.75" bottom="0.75" header="0.3" footer="0.3"/>
      <pageSetup orientation="portrait" horizontalDpi="1200" verticalDpi="1200" r:id="rId1"/>
    </customSheetView>
  </customSheetViews>
  <mergeCells count="6">
    <mergeCell ref="B20:C20"/>
    <mergeCell ref="A4:D4"/>
    <mergeCell ref="A3:D3"/>
    <mergeCell ref="A2:D2"/>
    <mergeCell ref="A1:D1"/>
    <mergeCell ref="A18:C18"/>
  </mergeCells>
  <pageMargins left="0.7" right="0.7" top="0.75" bottom="0.75" header="0.3" footer="0.3"/>
  <pageSetup orientation="portrait" horizontalDpi="1200" verticalDpi="1200"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E12"/>
  <sheetViews>
    <sheetView workbookViewId="0">
      <selection activeCell="A3" sqref="A3:E3"/>
    </sheetView>
  </sheetViews>
  <sheetFormatPr defaultColWidth="9.140625" defaultRowHeight="15" x14ac:dyDescent="0.25"/>
  <cols>
    <col min="1" max="1" width="26.85546875" style="1" customWidth="1"/>
    <col min="2" max="2" width="24.85546875" style="1" customWidth="1"/>
    <col min="3" max="3" width="18.28515625" style="1" customWidth="1"/>
    <col min="4" max="4" width="22.5703125" style="1" customWidth="1"/>
    <col min="5" max="5" width="18.5703125" style="1" customWidth="1"/>
    <col min="6" max="16384" width="9.140625" style="1"/>
  </cols>
  <sheetData>
    <row r="1" spans="1:5" ht="21" x14ac:dyDescent="0.35">
      <c r="A1" s="532" t="s">
        <v>187</v>
      </c>
      <c r="B1" s="532"/>
      <c r="C1" s="532"/>
      <c r="D1" s="532"/>
      <c r="E1" s="532"/>
    </row>
    <row r="2" spans="1:5" ht="21" x14ac:dyDescent="0.35">
      <c r="A2" s="533" t="s">
        <v>903</v>
      </c>
      <c r="B2" s="533"/>
      <c r="C2" s="533"/>
      <c r="D2" s="533"/>
      <c r="E2" s="533"/>
    </row>
    <row r="3" spans="1:5" ht="21" x14ac:dyDescent="0.35">
      <c r="A3" s="535" t="s">
        <v>612</v>
      </c>
      <c r="B3" s="535"/>
      <c r="C3" s="535"/>
      <c r="D3" s="535"/>
      <c r="E3" s="535"/>
    </row>
    <row r="4" spans="1:5" ht="33" customHeight="1" x14ac:dyDescent="0.25">
      <c r="A4" s="712" t="s">
        <v>613</v>
      </c>
      <c r="B4" s="712"/>
      <c r="C4" s="712"/>
      <c r="D4" s="712"/>
      <c r="E4" s="712"/>
    </row>
    <row r="5" spans="1:5" ht="30" x14ac:dyDescent="0.25">
      <c r="A5" s="53" t="s">
        <v>891</v>
      </c>
      <c r="B5" s="53" t="s">
        <v>600</v>
      </c>
      <c r="C5" s="53" t="s">
        <v>893</v>
      </c>
      <c r="D5" s="53" t="s">
        <v>614</v>
      </c>
    </row>
    <row r="6" spans="1:5" ht="30" x14ac:dyDescent="0.25">
      <c r="A6" s="110"/>
      <c r="B6" s="110"/>
      <c r="C6" s="488" t="s">
        <v>892</v>
      </c>
      <c r="D6" s="489" t="str">
        <f>IFERROR(IF(A6="","",ROUND(A6*0.15,0)),"")</f>
        <v/>
      </c>
    </row>
    <row r="7" spans="1:5" x14ac:dyDescent="0.25">
      <c r="A7" s="24"/>
    </row>
    <row r="8" spans="1:5" ht="45" x14ac:dyDescent="0.25">
      <c r="A8" s="53" t="s">
        <v>615</v>
      </c>
      <c r="B8" s="53" t="s">
        <v>616</v>
      </c>
      <c r="C8" s="53" t="s">
        <v>617</v>
      </c>
      <c r="D8" s="53" t="s">
        <v>618</v>
      </c>
    </row>
    <row r="9" spans="1:5" x14ac:dyDescent="0.25">
      <c r="A9" s="242"/>
      <c r="B9" s="242"/>
      <c r="C9" s="242"/>
      <c r="D9" s="241">
        <f>A9+B9</f>
        <v>0</v>
      </c>
    </row>
    <row r="10" spans="1:5" ht="16.5" customHeight="1" x14ac:dyDescent="0.25"/>
    <row r="11" spans="1:5" x14ac:dyDescent="0.25">
      <c r="A11" s="24"/>
      <c r="C11" s="723" t="s">
        <v>382</v>
      </c>
      <c r="D11" s="723"/>
      <c r="E11" s="487" t="str">
        <f>IF(D6="","",IF(D9&gt;=D6,"Yes","No"))</f>
        <v/>
      </c>
    </row>
    <row r="12" spans="1:5" ht="74.25" customHeight="1" x14ac:dyDescent="0.25">
      <c r="A12" s="24"/>
      <c r="C12" s="724"/>
      <c r="D12" s="724"/>
    </row>
  </sheetData>
  <sheetProtection algorithmName="SHA-512" hashValue="/Z2qHxHG1Si19BbH1V5oDulFb9Mi+6bEswA2SM9azh3WsiP6To4m4JzEyKV6yMleOkLN6A+k4Od4C3etY1UjZg==" saltValue="0JlWmnNyI3OiqAeaWUyF1w==" spinCount="100000" sheet="1" objects="1" scenarios="1"/>
  <customSheetViews>
    <customSheetView guid="{F381BDA6-B2C9-4D35-B675-34ADD0AE2CEA}">
      <selection activeCell="C12" sqref="C12:D12"/>
      <pageMargins left="0.7" right="0.7" top="0.75" bottom="0.75" header="0.3" footer="0.3"/>
      <pageSetup orientation="portrait" r:id="rId1"/>
    </customSheetView>
  </customSheetViews>
  <mergeCells count="6">
    <mergeCell ref="C11:D11"/>
    <mergeCell ref="C12:D12"/>
    <mergeCell ref="A1:E1"/>
    <mergeCell ref="A2:E2"/>
    <mergeCell ref="A3:E3"/>
    <mergeCell ref="A4:E4"/>
  </mergeCells>
  <pageMargins left="0.7" right="0.7" top="0.75" bottom="0.75" header="0.3" footer="0.3"/>
  <pageSetup orientation="portrait"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References!$H$1:$H$4</xm:f>
          </x14:formula1>
          <xm:sqref>B6</xm:sqref>
        </x14:dataValidation>
      </x14:dataValidation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H18"/>
  <sheetViews>
    <sheetView workbookViewId="0">
      <selection activeCell="C6" sqref="C6"/>
    </sheetView>
  </sheetViews>
  <sheetFormatPr defaultColWidth="9.140625" defaultRowHeight="15" x14ac:dyDescent="0.25"/>
  <cols>
    <col min="1" max="1" width="18.28515625" style="1" customWidth="1"/>
    <col min="2" max="2" width="17.42578125" style="1" customWidth="1"/>
    <col min="3" max="3" width="23.85546875" style="1" customWidth="1"/>
    <col min="4" max="4" width="26.7109375" style="1" customWidth="1"/>
    <col min="5" max="5" width="22.28515625" style="1" customWidth="1"/>
    <col min="6" max="16384" width="9.140625" style="1"/>
  </cols>
  <sheetData>
    <row r="1" spans="1:8" ht="21" x14ac:dyDescent="0.35">
      <c r="A1" s="532" t="s">
        <v>187</v>
      </c>
      <c r="B1" s="532"/>
      <c r="C1" s="532"/>
      <c r="D1" s="532"/>
      <c r="E1" s="532"/>
    </row>
    <row r="2" spans="1:8" ht="21" x14ac:dyDescent="0.35">
      <c r="A2" s="533" t="s">
        <v>903</v>
      </c>
      <c r="B2" s="533"/>
      <c r="C2" s="533"/>
      <c r="D2" s="533"/>
      <c r="E2" s="533"/>
    </row>
    <row r="3" spans="1:8" ht="21" x14ac:dyDescent="0.35">
      <c r="A3" s="535" t="s">
        <v>619</v>
      </c>
      <c r="B3" s="535"/>
      <c r="C3" s="535"/>
      <c r="D3" s="535"/>
      <c r="E3" s="535"/>
    </row>
    <row r="4" spans="1:8" x14ac:dyDescent="0.25">
      <c r="A4" s="712" t="s">
        <v>620</v>
      </c>
      <c r="B4" s="712"/>
      <c r="C4" s="712"/>
      <c r="D4" s="712"/>
      <c r="E4" s="712"/>
    </row>
    <row r="5" spans="1:8" ht="15.75" thickBot="1" x14ac:dyDescent="0.3"/>
    <row r="6" spans="1:8" ht="43.5" customHeight="1" thickBot="1" x14ac:dyDescent="0.3">
      <c r="A6" s="692" t="s">
        <v>621</v>
      </c>
      <c r="B6" s="693"/>
      <c r="C6" s="240"/>
      <c r="D6" s="727" t="str">
        <f>IF(C6=References!B7,"Do not complete this parking table.  Instead, submit an attachment with the local requirements and calculations showing how the project meets them.","Complete the appropriate table below.")</f>
        <v>Complete the appropriate table below.</v>
      </c>
      <c r="E6" s="728"/>
      <c r="H6" s="52"/>
    </row>
    <row r="8" spans="1:8" ht="15.75" thickBot="1" x14ac:dyDescent="0.3"/>
    <row r="9" spans="1:8" x14ac:dyDescent="0.25">
      <c r="A9" s="729" t="s">
        <v>623</v>
      </c>
      <c r="B9" s="730"/>
      <c r="C9" s="730"/>
      <c r="D9" s="730"/>
      <c r="E9" s="731"/>
    </row>
    <row r="10" spans="1:8" ht="30.75" customHeight="1" thickBot="1" x14ac:dyDescent="0.3">
      <c r="A10" s="233" t="s">
        <v>624</v>
      </c>
      <c r="B10" s="234" t="s">
        <v>625</v>
      </c>
      <c r="C10" s="234" t="s">
        <v>626</v>
      </c>
      <c r="D10" s="234" t="s">
        <v>627</v>
      </c>
      <c r="E10" s="235" t="s">
        <v>628</v>
      </c>
    </row>
    <row r="11" spans="1:8" x14ac:dyDescent="0.25">
      <c r="A11" s="237"/>
      <c r="B11" s="238"/>
      <c r="C11" s="238"/>
      <c r="D11" s="238"/>
      <c r="E11" s="239"/>
    </row>
    <row r="12" spans="1:8" x14ac:dyDescent="0.25">
      <c r="A12" s="732" t="s">
        <v>630</v>
      </c>
      <c r="B12" s="733"/>
      <c r="C12" s="733"/>
      <c r="D12" s="229" t="str">
        <f>IF(A11=References!H2,2.25*B11,IF(A11=References!H3,2.25*B11,IF(A11=References!H4,2.25*B11+0.3*C11,"")))</f>
        <v/>
      </c>
      <c r="E12" s="230"/>
    </row>
    <row r="13" spans="1:8" ht="15.75" thickBot="1" x14ac:dyDescent="0.3">
      <c r="A13" s="734" t="s">
        <v>631</v>
      </c>
      <c r="B13" s="735"/>
      <c r="C13" s="735"/>
      <c r="D13" s="735"/>
      <c r="E13" s="231" t="str">
        <f>IF(D11="","",0.05*D11)</f>
        <v/>
      </c>
    </row>
    <row r="14" spans="1:8" ht="15.75" thickBot="1" x14ac:dyDescent="0.3"/>
    <row r="15" spans="1:8" x14ac:dyDescent="0.25">
      <c r="B15" s="729" t="s">
        <v>632</v>
      </c>
      <c r="C15" s="730"/>
      <c r="D15" s="731"/>
    </row>
    <row r="16" spans="1:8" ht="30" customHeight="1" thickBot="1" x14ac:dyDescent="0.3">
      <c r="A16" s="3"/>
      <c r="B16" s="236" t="s">
        <v>633</v>
      </c>
      <c r="C16" s="234" t="s">
        <v>634</v>
      </c>
      <c r="D16" s="235" t="s">
        <v>635</v>
      </c>
    </row>
    <row r="17" spans="2:4" x14ac:dyDescent="0.25">
      <c r="B17" s="237"/>
      <c r="C17" s="238"/>
      <c r="D17" s="239"/>
    </row>
    <row r="18" spans="2:4" ht="15.75" thickBot="1" x14ac:dyDescent="0.3">
      <c r="B18" s="725" t="s">
        <v>631</v>
      </c>
      <c r="C18" s="726"/>
      <c r="D18" s="232" t="str">
        <f>IF(C17="","",0.05*C17)</f>
        <v/>
      </c>
    </row>
  </sheetData>
  <sheetProtection algorithmName="SHA-512" hashValue="ulrR7h7PNbV8vXStFUuRDOFwEZFCKa8k3dQIcoKZqrHykGXQk6i/w3C1cTO9nwDOfEbdHlwQJqbIJ6R5s6sK3g==" saltValue="7acaQdo6+yc9GzeB92vmcg==" spinCount="100000" sheet="1" selectLockedCells="1"/>
  <customSheetViews>
    <customSheetView guid="{F381BDA6-B2C9-4D35-B675-34ADD0AE2CEA}" topLeftCell="A4">
      <selection activeCell="C6" sqref="C6"/>
      <pageMargins left="0.7" right="0.7" top="0.75" bottom="0.75" header="0.3" footer="0.3"/>
      <pageSetup orientation="portrait" horizontalDpi="1200" verticalDpi="1200" r:id="rId1"/>
    </customSheetView>
  </customSheetViews>
  <mergeCells count="11">
    <mergeCell ref="A1:E1"/>
    <mergeCell ref="A2:E2"/>
    <mergeCell ref="A3:E3"/>
    <mergeCell ref="A4:E4"/>
    <mergeCell ref="B15:D15"/>
    <mergeCell ref="B18:C18"/>
    <mergeCell ref="A6:B6"/>
    <mergeCell ref="D6:E6"/>
    <mergeCell ref="A9:E9"/>
    <mergeCell ref="A12:C12"/>
    <mergeCell ref="A13:D13"/>
  </mergeCells>
  <pageMargins left="0.7" right="0.7" top="0.75" bottom="0.75" header="0.3" footer="0.3"/>
  <pageSetup orientation="portrait" horizontalDpi="1200" verticalDpi="1200"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References!$H$1:$H$4</xm:f>
          </x14:formula1>
          <xm:sqref>A11</xm:sqref>
        </x14:dataValidation>
        <x14:dataValidation type="list" allowBlank="1" showInputMessage="1" showErrorMessage="1">
          <x14:formula1>
            <xm:f>References!$B$6:$B$7</xm:f>
          </x14:formula1>
          <xm:sqref>C6</xm:sqref>
        </x14:dataValidation>
      </x14:dataValidation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D37"/>
  <sheetViews>
    <sheetView workbookViewId="0">
      <selection activeCell="A7" sqref="A7"/>
    </sheetView>
  </sheetViews>
  <sheetFormatPr defaultColWidth="9.140625" defaultRowHeight="15" x14ac:dyDescent="0.25"/>
  <cols>
    <col min="1" max="1" width="39.85546875" style="1" customWidth="1"/>
    <col min="2" max="2" width="17.5703125" style="1" bestFit="1" customWidth="1"/>
    <col min="3" max="3" width="11.28515625" style="1" customWidth="1"/>
    <col min="4" max="4" width="19.85546875" style="1" bestFit="1" customWidth="1"/>
    <col min="5" max="16384" width="9.140625" style="1"/>
  </cols>
  <sheetData>
    <row r="1" spans="1:4" ht="21" x14ac:dyDescent="0.35">
      <c r="A1" s="532" t="s">
        <v>187</v>
      </c>
      <c r="B1" s="532"/>
      <c r="C1" s="532"/>
      <c r="D1" s="532"/>
    </row>
    <row r="2" spans="1:4" ht="21" x14ac:dyDescent="0.35">
      <c r="A2" s="533" t="s">
        <v>903</v>
      </c>
      <c r="B2" s="533"/>
      <c r="C2" s="533"/>
      <c r="D2" s="533"/>
    </row>
    <row r="3" spans="1:4" ht="21" x14ac:dyDescent="0.35">
      <c r="A3" s="535" t="s">
        <v>636</v>
      </c>
      <c r="B3" s="535"/>
      <c r="C3" s="535"/>
      <c r="D3" s="535"/>
    </row>
    <row r="4" spans="1:4" ht="30" customHeight="1" x14ac:dyDescent="0.25">
      <c r="A4" s="712" t="s">
        <v>637</v>
      </c>
      <c r="B4" s="712"/>
      <c r="C4" s="712"/>
      <c r="D4" s="712"/>
    </row>
    <row r="5" spans="1:4" x14ac:dyDescent="0.25">
      <c r="A5" s="738" t="s">
        <v>638</v>
      </c>
      <c r="B5" s="738"/>
      <c r="C5" s="738"/>
      <c r="D5" s="738"/>
    </row>
    <row r="6" spans="1:4" ht="17.25" x14ac:dyDescent="0.25">
      <c r="A6" s="99" t="s">
        <v>639</v>
      </c>
      <c r="B6" s="99" t="s">
        <v>640</v>
      </c>
      <c r="C6" s="99" t="s">
        <v>641</v>
      </c>
      <c r="D6" s="99" t="s">
        <v>642</v>
      </c>
    </row>
    <row r="7" spans="1:4" x14ac:dyDescent="0.25">
      <c r="A7" s="111"/>
      <c r="B7" s="111"/>
      <c r="C7" s="112"/>
      <c r="D7" s="98" t="str">
        <f>IF(C7=0,"",B7*C7)</f>
        <v/>
      </c>
    </row>
    <row r="8" spans="1:4" x14ac:dyDescent="0.25">
      <c r="A8" s="111"/>
      <c r="B8" s="111"/>
      <c r="C8" s="112"/>
      <c r="D8" s="98" t="str">
        <f t="shared" ref="D8:D15" si="0">IF(C8=0,"",B8*C8)</f>
        <v/>
      </c>
    </row>
    <row r="9" spans="1:4" x14ac:dyDescent="0.25">
      <c r="A9" s="111"/>
      <c r="B9" s="111"/>
      <c r="C9" s="112"/>
      <c r="D9" s="98" t="str">
        <f t="shared" si="0"/>
        <v/>
      </c>
    </row>
    <row r="10" spans="1:4" x14ac:dyDescent="0.25">
      <c r="A10" s="111"/>
      <c r="B10" s="111"/>
      <c r="C10" s="112"/>
      <c r="D10" s="98" t="str">
        <f t="shared" si="0"/>
        <v/>
      </c>
    </row>
    <row r="11" spans="1:4" x14ac:dyDescent="0.25">
      <c r="A11" s="111"/>
      <c r="B11" s="111"/>
      <c r="C11" s="112"/>
      <c r="D11" s="98" t="str">
        <f t="shared" si="0"/>
        <v/>
      </c>
    </row>
    <row r="12" spans="1:4" x14ac:dyDescent="0.25">
      <c r="A12" s="111"/>
      <c r="B12" s="111"/>
      <c r="C12" s="112"/>
      <c r="D12" s="98" t="str">
        <f t="shared" si="0"/>
        <v/>
      </c>
    </row>
    <row r="13" spans="1:4" x14ac:dyDescent="0.25">
      <c r="A13" s="111"/>
      <c r="B13" s="111"/>
      <c r="C13" s="112"/>
      <c r="D13" s="98" t="str">
        <f t="shared" si="0"/>
        <v/>
      </c>
    </row>
    <row r="14" spans="1:4" x14ac:dyDescent="0.25">
      <c r="A14" s="111"/>
      <c r="B14" s="111"/>
      <c r="C14" s="112"/>
      <c r="D14" s="98" t="str">
        <f t="shared" si="0"/>
        <v/>
      </c>
    </row>
    <row r="15" spans="1:4" x14ac:dyDescent="0.25">
      <c r="A15" s="111"/>
      <c r="B15" s="111"/>
      <c r="C15" s="112"/>
      <c r="D15" s="98" t="str">
        <f t="shared" si="0"/>
        <v/>
      </c>
    </row>
    <row r="16" spans="1:4" x14ac:dyDescent="0.25">
      <c r="A16" s="111"/>
      <c r="B16" s="111"/>
      <c r="C16" s="112"/>
      <c r="D16" s="98"/>
    </row>
    <row r="17" spans="1:4" x14ac:dyDescent="0.25">
      <c r="C17" s="97" t="s">
        <v>643</v>
      </c>
      <c r="D17" s="98">
        <f>SUM(D7:D16)</f>
        <v>0</v>
      </c>
    </row>
    <row r="18" spans="1:4" x14ac:dyDescent="0.25">
      <c r="C18" s="97" t="s">
        <v>644</v>
      </c>
      <c r="D18" s="108">
        <f>IFERROR(D17/SUM(C7:C16),0)</f>
        <v>0</v>
      </c>
    </row>
    <row r="20" spans="1:4" x14ac:dyDescent="0.25">
      <c r="A20" s="738" t="s">
        <v>645</v>
      </c>
      <c r="B20" s="738"/>
      <c r="C20" s="738"/>
      <c r="D20" s="738"/>
    </row>
    <row r="21" spans="1:4" ht="17.25" x14ac:dyDescent="0.25">
      <c r="A21" s="99" t="s">
        <v>639</v>
      </c>
      <c r="B21" s="99" t="s">
        <v>640</v>
      </c>
      <c r="C21" s="99" t="s">
        <v>641</v>
      </c>
      <c r="D21" s="99" t="s">
        <v>642</v>
      </c>
    </row>
    <row r="22" spans="1:4" x14ac:dyDescent="0.25">
      <c r="A22" s="111"/>
      <c r="B22" s="111"/>
      <c r="C22" s="112"/>
      <c r="D22" s="98" t="str">
        <f>IF(C22=0,"",B22*C22)</f>
        <v/>
      </c>
    </row>
    <row r="23" spans="1:4" x14ac:dyDescent="0.25">
      <c r="A23" s="111"/>
      <c r="B23" s="111"/>
      <c r="C23" s="112"/>
      <c r="D23" s="98" t="str">
        <f t="shared" ref="D23:D30" si="1">IF(C23=0,"",B23*C23)</f>
        <v/>
      </c>
    </row>
    <row r="24" spans="1:4" x14ac:dyDescent="0.25">
      <c r="A24" s="111"/>
      <c r="B24" s="111"/>
      <c r="C24" s="112"/>
      <c r="D24" s="98" t="str">
        <f t="shared" si="1"/>
        <v/>
      </c>
    </row>
    <row r="25" spans="1:4" x14ac:dyDescent="0.25">
      <c r="A25" s="111"/>
      <c r="B25" s="111"/>
      <c r="C25" s="112"/>
      <c r="D25" s="98" t="str">
        <f t="shared" si="1"/>
        <v/>
      </c>
    </row>
    <row r="26" spans="1:4" x14ac:dyDescent="0.25">
      <c r="A26" s="111"/>
      <c r="B26" s="111"/>
      <c r="C26" s="112"/>
      <c r="D26" s="98" t="str">
        <f t="shared" si="1"/>
        <v/>
      </c>
    </row>
    <row r="27" spans="1:4" x14ac:dyDescent="0.25">
      <c r="A27" s="111"/>
      <c r="B27" s="111"/>
      <c r="C27" s="112"/>
      <c r="D27" s="98" t="str">
        <f t="shared" si="1"/>
        <v/>
      </c>
    </row>
    <row r="28" spans="1:4" x14ac:dyDescent="0.25">
      <c r="A28" s="111"/>
      <c r="B28" s="111"/>
      <c r="C28" s="112"/>
      <c r="D28" s="98" t="str">
        <f t="shared" si="1"/>
        <v/>
      </c>
    </row>
    <row r="29" spans="1:4" x14ac:dyDescent="0.25">
      <c r="A29" s="111"/>
      <c r="B29" s="111"/>
      <c r="C29" s="112"/>
      <c r="D29" s="98" t="str">
        <f t="shared" si="1"/>
        <v/>
      </c>
    </row>
    <row r="30" spans="1:4" x14ac:dyDescent="0.25">
      <c r="A30" s="111"/>
      <c r="B30" s="111"/>
      <c r="C30" s="112"/>
      <c r="D30" s="98" t="str">
        <f t="shared" si="1"/>
        <v/>
      </c>
    </row>
    <row r="31" spans="1:4" x14ac:dyDescent="0.25">
      <c r="A31" s="111"/>
      <c r="B31" s="111"/>
      <c r="C31" s="112"/>
      <c r="D31" s="98"/>
    </row>
    <row r="32" spans="1:4" x14ac:dyDescent="0.25">
      <c r="C32" s="97" t="s">
        <v>646</v>
      </c>
      <c r="D32" s="98">
        <f>SUM(D22:D31)</f>
        <v>0</v>
      </c>
    </row>
    <row r="33" spans="2:4" x14ac:dyDescent="0.25">
      <c r="C33" s="97" t="s">
        <v>647</v>
      </c>
      <c r="D33" s="108">
        <f>IFERROR(D32/SUM(C22:C31),0)</f>
        <v>0</v>
      </c>
    </row>
    <row r="34" spans="2:4" ht="15.75" thickBot="1" x14ac:dyDescent="0.3"/>
    <row r="35" spans="2:4" ht="34.5" customHeight="1" thickBot="1" x14ac:dyDescent="0.3">
      <c r="B35" s="737" t="s">
        <v>648</v>
      </c>
      <c r="C35" s="737"/>
      <c r="D35" s="107">
        <f>IFERROR((D18-D33)/D18,0)</f>
        <v>0</v>
      </c>
    </row>
    <row r="36" spans="2:4" ht="15.75" thickBot="1" x14ac:dyDescent="0.3"/>
    <row r="37" spans="2:4" ht="16.5" thickBot="1" x14ac:dyDescent="0.3">
      <c r="B37" s="736" t="s">
        <v>649</v>
      </c>
      <c r="C37" s="737"/>
      <c r="D37" s="424" t="str">
        <f>IF(D18&gt;0.5, IF(D35&lt;0.25, "No", "Yes"), IF(D35&lt;0, "No", "Yes"))</f>
        <v>Yes</v>
      </c>
    </row>
  </sheetData>
  <sheetProtection algorithmName="SHA-512" hashValue="IVAjX9V8H5O70iP8JQiEvyyAFFGMFhbr4cJmwyJ5rz+LOQr6WOBu77UoOTgrwkxOpSR+0VsHP8uTHIQKK+PLaA==" saltValue="7p8aRGfSZXMoGENnwQ484w==" spinCount="100000" sheet="1" selectLockedCells="1"/>
  <customSheetViews>
    <customSheetView guid="{F381BDA6-B2C9-4D35-B675-34ADD0AE2CEA}">
      <selection sqref="A1:D1"/>
      <pageMargins left="0.7" right="0.7" top="0.75" bottom="0.75" header="0.3" footer="0.3"/>
      <pageSetup orientation="portrait" horizontalDpi="4294967293" verticalDpi="0" r:id="rId1"/>
    </customSheetView>
  </customSheetViews>
  <mergeCells count="8">
    <mergeCell ref="B37:C37"/>
    <mergeCell ref="A5:D5"/>
    <mergeCell ref="A20:D20"/>
    <mergeCell ref="B35:C35"/>
    <mergeCell ref="A1:D1"/>
    <mergeCell ref="A2:D2"/>
    <mergeCell ref="A3:D3"/>
    <mergeCell ref="A4:D4"/>
  </mergeCells>
  <pageMargins left="0.7" right="0.7" top="0.75" bottom="0.75" header="0.3" footer="0.3"/>
  <pageSetup orientation="portrait" horizontalDpi="4294967293" verticalDpi="0"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AG133"/>
  <sheetViews>
    <sheetView topLeftCell="E1" zoomScale="50" zoomScaleNormal="50" zoomScaleSheetLayoutView="55" workbookViewId="0">
      <selection activeCell="AD1" sqref="AD1:AG10"/>
    </sheetView>
  </sheetViews>
  <sheetFormatPr defaultColWidth="9.140625" defaultRowHeight="15" x14ac:dyDescent="0.25"/>
  <cols>
    <col min="1" max="1" width="20" style="1" customWidth="1"/>
    <col min="2" max="2" width="15" style="1" bestFit="1" customWidth="1"/>
    <col min="3" max="3" width="37.7109375" style="1" customWidth="1"/>
    <col min="4" max="4" width="23" style="1" customWidth="1"/>
    <col min="5" max="5" width="17.5703125" style="1" customWidth="1"/>
    <col min="6" max="6" width="15.7109375" style="1" customWidth="1"/>
    <col min="7" max="7" width="13.85546875" style="1" customWidth="1"/>
    <col min="8" max="8" width="13.42578125" style="1" customWidth="1"/>
    <col min="9" max="9" width="14.7109375" style="1" customWidth="1"/>
    <col min="10" max="10" width="15.5703125" style="1" customWidth="1"/>
    <col min="11" max="11" width="13.42578125" style="1" customWidth="1"/>
    <col min="12" max="12" width="14.140625" style="1" customWidth="1"/>
    <col min="13" max="13" width="8.85546875" style="1" customWidth="1"/>
    <col min="14" max="14" width="14.42578125" style="1" customWidth="1"/>
    <col min="15" max="15" width="15.5703125" style="1" bestFit="1" customWidth="1"/>
    <col min="16" max="16" width="14.7109375" style="1" customWidth="1"/>
    <col min="17" max="17" width="16.42578125" style="1" customWidth="1"/>
    <col min="18" max="18" width="11.7109375" style="1" customWidth="1"/>
    <col min="19" max="19" width="17" style="1" customWidth="1"/>
    <col min="20" max="20" width="15.28515625" style="1" customWidth="1"/>
    <col min="21" max="21" width="7.85546875" style="1" customWidth="1"/>
    <col min="22" max="22" width="11.140625" style="1" customWidth="1"/>
    <col min="23" max="23" width="12.28515625" style="1" customWidth="1"/>
    <col min="24" max="24" width="15.140625" style="1" customWidth="1"/>
    <col min="25" max="25" width="14.7109375" style="1" bestFit="1" customWidth="1"/>
    <col min="26" max="26" width="9.5703125" style="1" customWidth="1"/>
    <col min="27" max="27" width="13.85546875" style="1" customWidth="1"/>
    <col min="28" max="28" width="9.140625" style="1" customWidth="1"/>
    <col min="29" max="29" width="3.42578125" style="1" customWidth="1"/>
    <col min="30" max="33" width="10.85546875" style="1" customWidth="1"/>
    <col min="34" max="16384" width="9.140625" style="1"/>
  </cols>
  <sheetData>
    <row r="1" spans="1:33" ht="26.25" customHeight="1" x14ac:dyDescent="0.45">
      <c r="A1" s="822" t="s">
        <v>683</v>
      </c>
      <c r="B1" s="823"/>
      <c r="C1" s="823"/>
      <c r="D1" s="823"/>
      <c r="E1" s="823"/>
      <c r="F1" s="823"/>
      <c r="G1" s="823"/>
      <c r="H1" s="823"/>
      <c r="I1" s="823"/>
      <c r="J1" s="823"/>
      <c r="K1" s="823"/>
      <c r="L1" s="823"/>
      <c r="M1" s="823"/>
      <c r="N1" s="823"/>
      <c r="O1" s="823"/>
      <c r="P1" s="823"/>
      <c r="Q1" s="823"/>
      <c r="R1" s="823"/>
      <c r="S1" s="823"/>
      <c r="T1" s="823"/>
      <c r="U1" s="823"/>
      <c r="V1" s="823"/>
      <c r="W1" s="823"/>
      <c r="X1" s="823"/>
      <c r="Y1" s="823"/>
      <c r="Z1" s="823"/>
      <c r="AA1" s="823"/>
      <c r="AB1" s="243"/>
      <c r="AC1" s="4"/>
      <c r="AD1" s="813" t="s">
        <v>0</v>
      </c>
      <c r="AE1" s="814"/>
      <c r="AF1" s="814"/>
      <c r="AG1" s="815"/>
    </row>
    <row r="2" spans="1:33" ht="21" x14ac:dyDescent="0.35">
      <c r="A2" s="306"/>
      <c r="B2" s="307"/>
      <c r="C2" s="307"/>
      <c r="D2" s="307"/>
      <c r="E2" s="307"/>
      <c r="F2" s="307"/>
      <c r="G2" s="307"/>
      <c r="H2" s="307"/>
      <c r="I2" s="307"/>
      <c r="J2" s="307"/>
      <c r="K2" s="307"/>
      <c r="L2" s="307"/>
      <c r="M2" s="307"/>
      <c r="N2" s="307"/>
      <c r="O2" s="307"/>
      <c r="P2" s="307"/>
      <c r="Q2" s="307"/>
      <c r="R2" s="307"/>
      <c r="S2" s="307"/>
      <c r="T2" s="307"/>
      <c r="U2" s="307"/>
      <c r="V2" s="307"/>
      <c r="W2" s="307"/>
      <c r="X2" s="307"/>
      <c r="Y2" s="307"/>
      <c r="Z2" s="307"/>
      <c r="AA2" s="307"/>
      <c r="AB2" s="307"/>
      <c r="AD2" s="816"/>
      <c r="AE2" s="817"/>
      <c r="AF2" s="817"/>
      <c r="AG2" s="818"/>
    </row>
    <row r="3" spans="1:33" ht="21" x14ac:dyDescent="0.35">
      <c r="A3" s="824" t="s">
        <v>684</v>
      </c>
      <c r="B3" s="825"/>
      <c r="C3" s="825"/>
      <c r="D3" s="825"/>
      <c r="E3" s="825"/>
      <c r="F3" s="825"/>
      <c r="G3" s="825"/>
      <c r="H3" s="825"/>
      <c r="I3" s="825"/>
      <c r="J3" s="825"/>
      <c r="K3" s="825"/>
      <c r="L3" s="825"/>
      <c r="M3" s="825"/>
      <c r="N3" s="825"/>
      <c r="O3" s="825"/>
      <c r="P3" s="825"/>
      <c r="Q3" s="825"/>
      <c r="R3" s="825"/>
      <c r="S3" s="825"/>
      <c r="T3" s="825"/>
      <c r="U3" s="825"/>
      <c r="V3" s="825"/>
      <c r="W3" s="825"/>
      <c r="X3" s="825"/>
      <c r="Y3" s="825"/>
      <c r="Z3" s="825"/>
      <c r="AA3" s="825"/>
      <c r="AB3" s="307"/>
      <c r="AD3" s="816"/>
      <c r="AE3" s="817"/>
      <c r="AF3" s="817"/>
      <c r="AG3" s="818"/>
    </row>
    <row r="4" spans="1:33" ht="15.75" thickBot="1" x14ac:dyDescent="0.3">
      <c r="A4" s="826" t="s">
        <v>905</v>
      </c>
      <c r="B4" s="827"/>
      <c r="C4" s="827"/>
      <c r="D4" s="827"/>
      <c r="E4" s="827"/>
      <c r="F4" s="827"/>
      <c r="G4" s="827"/>
      <c r="H4" s="827"/>
      <c r="I4" s="827"/>
      <c r="J4" s="827"/>
      <c r="K4" s="827"/>
      <c r="L4" s="827"/>
      <c r="M4" s="827"/>
      <c r="N4" s="827"/>
      <c r="O4" s="827"/>
      <c r="P4" s="827"/>
      <c r="Q4" s="827"/>
      <c r="R4" s="827"/>
      <c r="S4" s="827"/>
      <c r="T4" s="827"/>
      <c r="U4" s="827"/>
      <c r="V4" s="827"/>
      <c r="W4" s="827"/>
      <c r="X4" s="827"/>
      <c r="Y4" s="827"/>
      <c r="Z4" s="827"/>
      <c r="AA4" s="827"/>
      <c r="AB4" s="308"/>
      <c r="AD4" s="816"/>
      <c r="AE4" s="817"/>
      <c r="AF4" s="817"/>
      <c r="AG4" s="818"/>
    </row>
    <row r="5" spans="1:33" ht="15.75" thickBot="1" x14ac:dyDescent="0.3">
      <c r="A5" s="760" t="s">
        <v>685</v>
      </c>
      <c r="B5" s="761"/>
      <c r="C5" s="761"/>
      <c r="D5" s="761"/>
      <c r="E5" s="761"/>
      <c r="F5" s="761"/>
      <c r="G5" s="761"/>
      <c r="H5" s="761"/>
      <c r="I5" s="761"/>
      <c r="J5" s="761"/>
      <c r="K5" s="218"/>
      <c r="L5" s="218"/>
      <c r="M5" s="218"/>
      <c r="N5" s="218"/>
      <c r="O5" s="218"/>
      <c r="P5" s="218"/>
      <c r="Q5" s="218"/>
      <c r="R5" s="218"/>
      <c r="S5" s="218"/>
      <c r="T5" s="218"/>
      <c r="U5" s="218"/>
      <c r="V5" s="218"/>
      <c r="W5" s="218"/>
      <c r="X5" s="218"/>
      <c r="Y5" s="218"/>
      <c r="Z5" s="218"/>
      <c r="AA5" s="218"/>
      <c r="AB5" s="217"/>
      <c r="AD5" s="816"/>
      <c r="AE5" s="817"/>
      <c r="AF5" s="817"/>
      <c r="AG5" s="818"/>
    </row>
    <row r="6" spans="1:33" ht="30.75" customHeight="1" thickBot="1" x14ac:dyDescent="0.3">
      <c r="A6" s="762" t="s">
        <v>686</v>
      </c>
      <c r="B6" s="763"/>
      <c r="C6" s="763"/>
      <c r="D6" s="763"/>
      <c r="E6" s="763"/>
      <c r="F6" s="763"/>
      <c r="G6" s="763"/>
      <c r="H6" s="763"/>
      <c r="I6" s="763"/>
      <c r="J6" s="763"/>
      <c r="K6" s="216"/>
      <c r="L6" s="216"/>
      <c r="M6" s="216"/>
      <c r="N6" s="216"/>
      <c r="O6" s="751" t="s">
        <v>687</v>
      </c>
      <c r="P6" s="752"/>
      <c r="Q6" s="752"/>
      <c r="R6" s="752"/>
      <c r="S6" s="739" t="s">
        <v>688</v>
      </c>
      <c r="T6" s="740"/>
      <c r="U6" s="244"/>
      <c r="V6" s="250"/>
      <c r="W6" s="790" t="s">
        <v>689</v>
      </c>
      <c r="X6" s="791"/>
      <c r="Y6" s="791"/>
      <c r="Z6" s="792"/>
      <c r="AA6" s="739" t="s">
        <v>690</v>
      </c>
      <c r="AB6" s="740"/>
      <c r="AD6" s="816"/>
      <c r="AE6" s="817"/>
      <c r="AF6" s="817"/>
      <c r="AG6" s="818"/>
    </row>
    <row r="7" spans="1:33" ht="18.75" customHeight="1" thickBot="1" x14ac:dyDescent="0.3">
      <c r="A7" s="764" t="s">
        <v>691</v>
      </c>
      <c r="B7" s="765"/>
      <c r="C7" s="765"/>
      <c r="D7" s="765"/>
      <c r="E7" s="765"/>
      <c r="F7" s="765"/>
      <c r="G7" s="765"/>
      <c r="H7" s="765"/>
      <c r="I7" s="765"/>
      <c r="J7" s="765"/>
      <c r="K7" s="215"/>
      <c r="L7" s="215"/>
      <c r="M7" s="215"/>
      <c r="N7" s="215"/>
      <c r="O7" s="775" t="s">
        <v>692</v>
      </c>
      <c r="P7" s="776"/>
      <c r="Q7" s="776"/>
      <c r="R7" s="776"/>
      <c r="S7" s="741"/>
      <c r="T7" s="742"/>
      <c r="U7" s="245"/>
      <c r="V7" s="245"/>
      <c r="W7" s="787" t="s">
        <v>692</v>
      </c>
      <c r="X7" s="788"/>
      <c r="Y7" s="788"/>
      <c r="Z7" s="789"/>
      <c r="AA7" s="741"/>
      <c r="AB7" s="742"/>
      <c r="AD7" s="816"/>
      <c r="AE7" s="817"/>
      <c r="AF7" s="817"/>
      <c r="AG7" s="818"/>
    </row>
    <row r="8" spans="1:33" x14ac:dyDescent="0.25">
      <c r="A8" s="802" t="s">
        <v>693</v>
      </c>
      <c r="B8" s="803"/>
      <c r="C8" s="214"/>
      <c r="D8" s="152"/>
      <c r="E8" s="152"/>
      <c r="F8" s="152"/>
      <c r="G8" s="152"/>
      <c r="H8" s="152"/>
      <c r="I8" s="152"/>
      <c r="J8" s="152"/>
      <c r="K8" s="152"/>
      <c r="L8" s="152"/>
      <c r="M8" s="152"/>
      <c r="N8" s="152"/>
      <c r="O8" s="213"/>
      <c r="P8" s="212" t="s">
        <v>694</v>
      </c>
      <c r="Q8" s="206"/>
      <c r="R8" s="211" t="s">
        <v>695</v>
      </c>
      <c r="S8" s="828" t="s">
        <v>696</v>
      </c>
      <c r="T8" s="829"/>
      <c r="U8" s="246"/>
      <c r="V8" s="246"/>
      <c r="W8" s="213"/>
      <c r="X8" s="212" t="s">
        <v>694</v>
      </c>
      <c r="Y8" s="206"/>
      <c r="Z8" s="211" t="s">
        <v>695</v>
      </c>
      <c r="AA8" s="743" t="s">
        <v>697</v>
      </c>
      <c r="AB8" s="744"/>
      <c r="AD8" s="816"/>
      <c r="AE8" s="817"/>
      <c r="AF8" s="817"/>
      <c r="AG8" s="818"/>
    </row>
    <row r="9" spans="1:33" x14ac:dyDescent="0.25">
      <c r="A9" s="804"/>
      <c r="B9" s="755"/>
      <c r="C9" s="210">
        <v>0</v>
      </c>
      <c r="D9" s="152"/>
      <c r="E9" s="152"/>
      <c r="F9" s="152"/>
      <c r="G9" s="152"/>
      <c r="H9" s="152"/>
      <c r="I9" s="152"/>
      <c r="J9" s="152"/>
      <c r="K9" s="152"/>
      <c r="L9" s="152"/>
      <c r="M9" s="152"/>
      <c r="N9" s="152"/>
      <c r="O9" s="153"/>
      <c r="P9" s="164" t="s">
        <v>698</v>
      </c>
      <c r="Q9" s="204"/>
      <c r="R9" s="203" t="s">
        <v>695</v>
      </c>
      <c r="S9" s="153"/>
      <c r="T9" s="209">
        <v>0</v>
      </c>
      <c r="U9" s="246"/>
      <c r="V9" s="246"/>
      <c r="W9" s="153"/>
      <c r="X9" s="164" t="s">
        <v>699</v>
      </c>
      <c r="Y9" s="204"/>
      <c r="Z9" s="203" t="s">
        <v>695</v>
      </c>
      <c r="AA9" s="302"/>
      <c r="AB9" s="252" t="s">
        <v>695</v>
      </c>
      <c r="AD9" s="816"/>
      <c r="AE9" s="817"/>
      <c r="AF9" s="817"/>
      <c r="AG9" s="818"/>
    </row>
    <row r="10" spans="1:33" ht="15" customHeight="1" thickBot="1" x14ac:dyDescent="0.3">
      <c r="A10" s="805"/>
      <c r="B10" s="806"/>
      <c r="C10" s="208"/>
      <c r="D10" s="152"/>
      <c r="E10" s="152"/>
      <c r="F10" s="152"/>
      <c r="G10" s="152"/>
      <c r="H10" s="152"/>
      <c r="I10" s="152"/>
      <c r="J10" s="152"/>
      <c r="K10" s="152"/>
      <c r="L10" s="152"/>
      <c r="M10" s="152"/>
      <c r="N10" s="152"/>
      <c r="O10" s="153"/>
      <c r="P10" s="164" t="s">
        <v>700</v>
      </c>
      <c r="Q10" s="204"/>
      <c r="R10" s="203" t="s">
        <v>695</v>
      </c>
      <c r="S10" s="149"/>
      <c r="T10" s="207"/>
      <c r="U10" s="246"/>
      <c r="V10" s="246"/>
      <c r="W10" s="153"/>
      <c r="X10" s="164" t="s">
        <v>700</v>
      </c>
      <c r="Y10" s="206"/>
      <c r="Z10" s="203" t="s">
        <v>695</v>
      </c>
      <c r="AA10" s="149"/>
      <c r="AB10" s="210"/>
      <c r="AD10" s="816"/>
      <c r="AE10" s="817"/>
      <c r="AF10" s="817"/>
      <c r="AG10" s="818"/>
    </row>
    <row r="11" spans="1:33" x14ac:dyDescent="0.25">
      <c r="A11" s="202"/>
      <c r="B11" s="152"/>
      <c r="C11" s="152"/>
      <c r="D11" s="152"/>
      <c r="E11" s="152"/>
      <c r="F11" s="152"/>
      <c r="G11" s="152"/>
      <c r="H11" s="152"/>
      <c r="I11" s="152"/>
      <c r="J11" s="152"/>
      <c r="K11" s="152"/>
      <c r="L11" s="152"/>
      <c r="M11" s="152"/>
      <c r="N11" s="152"/>
      <c r="O11" s="153"/>
      <c r="P11" s="164" t="s">
        <v>701</v>
      </c>
      <c r="Q11" s="205"/>
      <c r="R11" s="203" t="s">
        <v>695</v>
      </c>
      <c r="S11" s="152"/>
      <c r="T11" s="152"/>
      <c r="U11" s="246"/>
      <c r="V11" s="246"/>
      <c r="W11" s="153"/>
      <c r="X11" s="164" t="s">
        <v>702</v>
      </c>
      <c r="Y11" s="204"/>
      <c r="Z11" s="203" t="s">
        <v>695</v>
      </c>
      <c r="AA11" s="152"/>
      <c r="AB11" s="251"/>
      <c r="AD11" s="793" t="s">
        <v>22</v>
      </c>
      <c r="AE11" s="794"/>
      <c r="AF11" s="794"/>
      <c r="AG11" s="795"/>
    </row>
    <row r="12" spans="1:33" x14ac:dyDescent="0.25">
      <c r="A12" s="202"/>
      <c r="B12" s="152"/>
      <c r="C12" s="152"/>
      <c r="D12" s="152"/>
      <c r="E12" s="152"/>
      <c r="F12" s="152"/>
      <c r="G12" s="152"/>
      <c r="H12" s="152"/>
      <c r="I12" s="152"/>
      <c r="J12" s="152"/>
      <c r="K12" s="152"/>
      <c r="L12" s="152"/>
      <c r="M12" s="152"/>
      <c r="N12" s="152"/>
      <c r="O12" s="149"/>
      <c r="P12" s="150"/>
      <c r="Q12" s="150"/>
      <c r="R12" s="201"/>
      <c r="S12" s="152"/>
      <c r="T12" s="152"/>
      <c r="U12" s="246"/>
      <c r="V12" s="246"/>
      <c r="W12" s="153"/>
      <c r="X12" s="152" t="s">
        <v>703</v>
      </c>
      <c r="Y12" s="150"/>
      <c r="Z12" s="203" t="s">
        <v>695</v>
      </c>
      <c r="AA12" s="152"/>
      <c r="AB12" s="251"/>
      <c r="AD12" s="796"/>
      <c r="AE12" s="797"/>
      <c r="AF12" s="797"/>
      <c r="AG12" s="798"/>
    </row>
    <row r="13" spans="1:33" x14ac:dyDescent="0.25">
      <c r="A13" s="202"/>
      <c r="B13" s="152"/>
      <c r="C13" s="152"/>
      <c r="D13" s="152"/>
      <c r="E13" s="152"/>
      <c r="F13" s="152"/>
      <c r="G13" s="152"/>
      <c r="H13" s="152"/>
      <c r="I13" s="152"/>
      <c r="J13" s="152"/>
      <c r="K13" s="152"/>
      <c r="L13" s="152"/>
      <c r="M13" s="152"/>
      <c r="N13" s="152"/>
      <c r="O13" s="152"/>
      <c r="P13" s="152"/>
      <c r="Q13" s="152"/>
      <c r="R13" s="152"/>
      <c r="S13" s="152"/>
      <c r="T13" s="152"/>
      <c r="U13" s="246"/>
      <c r="V13" s="246"/>
      <c r="W13" s="149"/>
      <c r="X13" s="150"/>
      <c r="Y13" s="150"/>
      <c r="Z13" s="201"/>
      <c r="AA13" s="152"/>
      <c r="AB13" s="251"/>
      <c r="AD13" s="799"/>
      <c r="AE13" s="800"/>
      <c r="AF13" s="800"/>
      <c r="AG13" s="801"/>
    </row>
    <row r="14" spans="1:33" ht="15.75" thickBot="1" x14ac:dyDescent="0.3">
      <c r="A14" s="200"/>
      <c r="B14" s="150"/>
      <c r="C14" s="150"/>
      <c r="D14" s="150"/>
      <c r="E14" s="150"/>
      <c r="F14" s="150"/>
      <c r="G14" s="152"/>
      <c r="H14" s="152"/>
      <c r="I14" s="152"/>
      <c r="J14" s="152"/>
      <c r="K14" s="152"/>
      <c r="L14" s="152"/>
      <c r="M14" s="152"/>
      <c r="N14" s="152"/>
      <c r="O14" s="152"/>
      <c r="P14" s="152"/>
      <c r="Q14" s="152"/>
      <c r="R14" s="152"/>
      <c r="S14" s="152"/>
      <c r="T14" s="152"/>
      <c r="U14" s="152"/>
      <c r="V14" s="267"/>
      <c r="W14" s="152"/>
      <c r="X14" s="152"/>
      <c r="Y14" s="152"/>
      <c r="Z14" s="152"/>
      <c r="AA14" s="152"/>
      <c r="AB14" s="252"/>
      <c r="AD14" s="784"/>
      <c r="AE14" s="785"/>
      <c r="AF14" s="785"/>
      <c r="AG14" s="786"/>
    </row>
    <row r="15" spans="1:33" s="3" customFormat="1" ht="33.75" customHeight="1" thickBot="1" x14ac:dyDescent="0.3">
      <c r="A15" s="263" t="s">
        <v>704</v>
      </c>
      <c r="B15" s="264" t="s">
        <v>705</v>
      </c>
      <c r="C15" s="264" t="s">
        <v>190</v>
      </c>
      <c r="D15" s="264" t="s">
        <v>706</v>
      </c>
      <c r="E15" s="264" t="s">
        <v>707</v>
      </c>
      <c r="F15" s="830" t="s">
        <v>708</v>
      </c>
      <c r="G15" s="751" t="s">
        <v>709</v>
      </c>
      <c r="H15" s="752"/>
      <c r="I15" s="752"/>
      <c r="J15" s="752"/>
      <c r="K15" s="752"/>
      <c r="L15" s="752"/>
      <c r="M15" s="752"/>
      <c r="N15" s="753"/>
      <c r="O15" s="751" t="s">
        <v>710</v>
      </c>
      <c r="P15" s="752"/>
      <c r="Q15" s="752"/>
      <c r="R15" s="753"/>
      <c r="S15" s="751" t="s">
        <v>711</v>
      </c>
      <c r="T15" s="753"/>
      <c r="U15" s="751" t="s">
        <v>712</v>
      </c>
      <c r="V15" s="753"/>
      <c r="W15" s="751" t="s">
        <v>713</v>
      </c>
      <c r="X15" s="752"/>
      <c r="Y15" s="752"/>
      <c r="Z15" s="753"/>
      <c r="AA15" s="751" t="s">
        <v>714</v>
      </c>
      <c r="AB15" s="753"/>
      <c r="AD15" s="784"/>
      <c r="AE15" s="785"/>
      <c r="AF15" s="785"/>
      <c r="AG15" s="786"/>
    </row>
    <row r="16" spans="1:33" s="3" customFormat="1" ht="30" customHeight="1" x14ac:dyDescent="0.25">
      <c r="A16" s="265"/>
      <c r="B16" s="266"/>
      <c r="C16" s="266"/>
      <c r="D16" s="266"/>
      <c r="E16" s="266"/>
      <c r="F16" s="831"/>
      <c r="G16" s="766" t="s">
        <v>715</v>
      </c>
      <c r="H16" s="767"/>
      <c r="I16" s="767"/>
      <c r="J16" s="766" t="s">
        <v>716</v>
      </c>
      <c r="K16" s="767"/>
      <c r="L16" s="766" t="s">
        <v>717</v>
      </c>
      <c r="M16" s="767"/>
      <c r="N16" s="771"/>
      <c r="O16" s="766" t="s">
        <v>718</v>
      </c>
      <c r="P16" s="771"/>
      <c r="Q16" s="767" t="s">
        <v>719</v>
      </c>
      <c r="R16" s="771"/>
      <c r="S16" s="769"/>
      <c r="T16" s="770"/>
      <c r="U16" s="754"/>
      <c r="V16" s="755"/>
      <c r="W16" s="837" t="s">
        <v>717</v>
      </c>
      <c r="X16" s="838"/>
      <c r="Y16" s="766" t="s">
        <v>716</v>
      </c>
      <c r="Z16" s="771"/>
      <c r="AA16" s="769" t="s">
        <v>720</v>
      </c>
      <c r="AB16" s="772"/>
      <c r="AD16" s="819" t="s">
        <v>35</v>
      </c>
      <c r="AE16" s="820"/>
      <c r="AF16" s="820"/>
      <c r="AG16" s="821"/>
    </row>
    <row r="17" spans="1:33" s="3" customFormat="1" ht="45" customHeight="1" thickBot="1" x14ac:dyDescent="0.3">
      <c r="A17" s="225" t="s">
        <v>721</v>
      </c>
      <c r="B17" s="197" t="s">
        <v>722</v>
      </c>
      <c r="C17" s="197" t="s">
        <v>723</v>
      </c>
      <c r="D17" s="197" t="s">
        <v>724</v>
      </c>
      <c r="E17" s="197" t="s">
        <v>725</v>
      </c>
      <c r="F17" s="199" t="s">
        <v>726</v>
      </c>
      <c r="G17" s="198" t="s">
        <v>727</v>
      </c>
      <c r="H17" s="197" t="s">
        <v>728</v>
      </c>
      <c r="I17" s="199" t="s">
        <v>729</v>
      </c>
      <c r="J17" s="198" t="s">
        <v>730</v>
      </c>
      <c r="K17" s="199" t="s">
        <v>731</v>
      </c>
      <c r="L17" s="198" t="s">
        <v>732</v>
      </c>
      <c r="M17" s="197" t="s">
        <v>733</v>
      </c>
      <c r="N17" s="197" t="s">
        <v>734</v>
      </c>
      <c r="O17" s="197" t="s">
        <v>735</v>
      </c>
      <c r="P17" s="197" t="s">
        <v>736</v>
      </c>
      <c r="Q17" s="197" t="s">
        <v>737</v>
      </c>
      <c r="R17" s="197" t="s">
        <v>738</v>
      </c>
      <c r="S17" s="756" t="s">
        <v>739</v>
      </c>
      <c r="T17" s="768"/>
      <c r="U17" s="756" t="s">
        <v>740</v>
      </c>
      <c r="V17" s="757"/>
      <c r="W17" s="756" t="s">
        <v>741</v>
      </c>
      <c r="X17" s="768"/>
      <c r="Y17" s="756" t="s">
        <v>742</v>
      </c>
      <c r="Z17" s="768"/>
      <c r="AA17" s="756"/>
      <c r="AB17" s="773"/>
      <c r="AD17" s="819"/>
      <c r="AE17" s="820"/>
      <c r="AF17" s="820"/>
      <c r="AG17" s="821"/>
    </row>
    <row r="18" spans="1:33" ht="15" customHeight="1" x14ac:dyDescent="0.25">
      <c r="A18" s="173"/>
      <c r="B18" s="196"/>
      <c r="C18" s="195"/>
      <c r="D18" s="173"/>
      <c r="E18" s="194"/>
      <c r="F18" s="193"/>
      <c r="G18" s="189"/>
      <c r="H18" s="189"/>
      <c r="I18" s="191" t="str">
        <f t="shared" ref="I18:I49" si="0">IF(G18+0.5*H18=0,"",G18+0.5*H18)</f>
        <v/>
      </c>
      <c r="J18" s="193"/>
      <c r="K18" s="192" t="str">
        <f t="shared" ref="K18:K49" si="1">IF(J18="","",IFERROR(J18/F18,"Incomplete"))</f>
        <v/>
      </c>
      <c r="L18" s="190" t="str">
        <f>IF(I18="","",IF(K18="",IF(E18="","Input Costs",(I18*E18)),""))</f>
        <v/>
      </c>
      <c r="M18" s="191" t="str">
        <f t="shared" ref="M18:M49" si="2">IF(L18="","",IF(E18="","",IF(L18/$L$114&gt;0.25,0.25,L18/$L$114)))</f>
        <v/>
      </c>
      <c r="N18" s="190" t="str">
        <f t="shared" ref="N18:N49" si="3">IF(L18="","",IF(E18="","",MIN(L18,0.25*$L$114)))</f>
        <v/>
      </c>
      <c r="O18" s="173"/>
      <c r="P18" s="189"/>
      <c r="Q18" s="173"/>
      <c r="R18" s="189"/>
      <c r="S18" s="832"/>
      <c r="T18" s="833"/>
      <c r="U18" s="758"/>
      <c r="V18" s="759"/>
      <c r="W18" s="832"/>
      <c r="X18" s="833"/>
      <c r="Y18" s="834"/>
      <c r="Z18" s="835"/>
      <c r="AA18" s="758"/>
      <c r="AB18" s="836"/>
      <c r="AD18" s="819"/>
      <c r="AE18" s="820"/>
      <c r="AF18" s="820"/>
      <c r="AG18" s="821"/>
    </row>
    <row r="19" spans="1:33" ht="15" customHeight="1" x14ac:dyDescent="0.25">
      <c r="A19" s="173"/>
      <c r="B19" s="188"/>
      <c r="C19" s="186"/>
      <c r="D19" s="183"/>
      <c r="E19" s="185"/>
      <c r="F19" s="184"/>
      <c r="G19" s="183"/>
      <c r="H19" s="183"/>
      <c r="I19" s="181" t="str">
        <f t="shared" si="0"/>
        <v/>
      </c>
      <c r="J19" s="183"/>
      <c r="K19" s="182" t="str">
        <f t="shared" si="1"/>
        <v/>
      </c>
      <c r="L19" s="180" t="str">
        <f t="shared" ref="L19:L49" si="4">IF(I19="","",IF(K19="",IF(E19="","Input Costs",(I19*E19)),""))</f>
        <v/>
      </c>
      <c r="M19" s="181" t="str">
        <f t="shared" si="2"/>
        <v/>
      </c>
      <c r="N19" s="180" t="str">
        <f t="shared" si="3"/>
        <v/>
      </c>
      <c r="O19" s="173"/>
      <c r="P19" s="179"/>
      <c r="Q19" s="173"/>
      <c r="R19" s="179"/>
      <c r="S19" s="745"/>
      <c r="T19" s="777"/>
      <c r="U19" s="745"/>
      <c r="V19" s="746"/>
      <c r="W19" s="745"/>
      <c r="X19" s="777"/>
      <c r="Y19" s="745"/>
      <c r="Z19" s="777"/>
      <c r="AA19" s="745"/>
      <c r="AB19" s="774"/>
      <c r="AD19" s="784"/>
      <c r="AE19" s="785"/>
      <c r="AF19" s="785"/>
      <c r="AG19" s="786"/>
    </row>
    <row r="20" spans="1:33" ht="15" customHeight="1" x14ac:dyDescent="0.25">
      <c r="A20" s="173"/>
      <c r="B20" s="187"/>
      <c r="C20" s="186"/>
      <c r="D20" s="183"/>
      <c r="E20" s="185"/>
      <c r="F20" s="184"/>
      <c r="G20" s="183"/>
      <c r="H20" s="183"/>
      <c r="I20" s="181" t="str">
        <f t="shared" si="0"/>
        <v/>
      </c>
      <c r="J20" s="183"/>
      <c r="K20" s="182" t="str">
        <f t="shared" si="1"/>
        <v/>
      </c>
      <c r="L20" s="180" t="str">
        <f t="shared" si="4"/>
        <v/>
      </c>
      <c r="M20" s="181" t="str">
        <f t="shared" si="2"/>
        <v/>
      </c>
      <c r="N20" s="180" t="str">
        <f t="shared" si="3"/>
        <v/>
      </c>
      <c r="O20" s="173"/>
      <c r="P20" s="179"/>
      <c r="Q20" s="173"/>
      <c r="R20" s="179"/>
      <c r="S20" s="745"/>
      <c r="T20" s="777"/>
      <c r="U20" s="745"/>
      <c r="V20" s="746"/>
      <c r="W20" s="745"/>
      <c r="X20" s="777"/>
      <c r="Y20" s="745"/>
      <c r="Z20" s="777"/>
      <c r="AA20" s="745"/>
      <c r="AB20" s="774"/>
      <c r="AD20" s="784"/>
      <c r="AE20" s="785"/>
      <c r="AF20" s="785"/>
      <c r="AG20" s="786"/>
    </row>
    <row r="21" spans="1:33" ht="15" customHeight="1" x14ac:dyDescent="0.25">
      <c r="A21" s="173"/>
      <c r="B21" s="178"/>
      <c r="C21" s="183"/>
      <c r="D21" s="183"/>
      <c r="E21" s="185"/>
      <c r="F21" s="184"/>
      <c r="G21" s="183"/>
      <c r="H21" s="183"/>
      <c r="I21" s="181" t="str">
        <f t="shared" si="0"/>
        <v/>
      </c>
      <c r="J21" s="183"/>
      <c r="K21" s="182" t="str">
        <f t="shared" si="1"/>
        <v/>
      </c>
      <c r="L21" s="180" t="str">
        <f t="shared" si="4"/>
        <v/>
      </c>
      <c r="M21" s="181" t="str">
        <f t="shared" si="2"/>
        <v/>
      </c>
      <c r="N21" s="180" t="str">
        <f t="shared" si="3"/>
        <v/>
      </c>
      <c r="O21" s="173"/>
      <c r="P21" s="179"/>
      <c r="Q21" s="173"/>
      <c r="R21" s="179"/>
      <c r="S21" s="745"/>
      <c r="T21" s="777"/>
      <c r="U21" s="745"/>
      <c r="V21" s="746"/>
      <c r="W21" s="745"/>
      <c r="X21" s="777"/>
      <c r="Y21" s="745"/>
      <c r="Z21" s="777"/>
      <c r="AA21" s="745"/>
      <c r="AB21" s="774"/>
      <c r="AD21" s="784"/>
      <c r="AE21" s="785"/>
      <c r="AF21" s="785"/>
      <c r="AG21" s="786"/>
    </row>
    <row r="22" spans="1:33" ht="15" customHeight="1" x14ac:dyDescent="0.25">
      <c r="A22" s="173"/>
      <c r="B22" s="178"/>
      <c r="C22" s="183"/>
      <c r="D22" s="183"/>
      <c r="E22" s="185"/>
      <c r="F22" s="184"/>
      <c r="G22" s="183"/>
      <c r="H22" s="183"/>
      <c r="I22" s="181" t="str">
        <f t="shared" si="0"/>
        <v/>
      </c>
      <c r="J22" s="183"/>
      <c r="K22" s="182" t="str">
        <f t="shared" si="1"/>
        <v/>
      </c>
      <c r="L22" s="180" t="str">
        <f t="shared" si="4"/>
        <v/>
      </c>
      <c r="M22" s="181" t="str">
        <f t="shared" si="2"/>
        <v/>
      </c>
      <c r="N22" s="180" t="str">
        <f t="shared" si="3"/>
        <v/>
      </c>
      <c r="O22" s="173"/>
      <c r="P22" s="179"/>
      <c r="Q22" s="173"/>
      <c r="R22" s="179"/>
      <c r="S22" s="745"/>
      <c r="T22" s="777"/>
      <c r="U22" s="745"/>
      <c r="V22" s="746"/>
      <c r="W22" s="745"/>
      <c r="X22" s="777"/>
      <c r="Y22" s="745"/>
      <c r="Z22" s="777"/>
      <c r="AA22" s="745"/>
      <c r="AB22" s="774"/>
      <c r="AD22" s="784"/>
      <c r="AE22" s="785"/>
      <c r="AF22" s="785"/>
      <c r="AG22" s="786"/>
    </row>
    <row r="23" spans="1:33" ht="15" customHeight="1" x14ac:dyDescent="0.25">
      <c r="A23" s="173"/>
      <c r="B23" s="178"/>
      <c r="C23" s="183"/>
      <c r="D23" s="183"/>
      <c r="E23" s="185"/>
      <c r="F23" s="184"/>
      <c r="G23" s="183"/>
      <c r="H23" s="183"/>
      <c r="I23" s="181" t="str">
        <f t="shared" si="0"/>
        <v/>
      </c>
      <c r="J23" s="183"/>
      <c r="K23" s="182" t="str">
        <f t="shared" si="1"/>
        <v/>
      </c>
      <c r="L23" s="180" t="str">
        <f t="shared" si="4"/>
        <v/>
      </c>
      <c r="M23" s="181" t="str">
        <f t="shared" si="2"/>
        <v/>
      </c>
      <c r="N23" s="180" t="str">
        <f t="shared" si="3"/>
        <v/>
      </c>
      <c r="O23" s="173"/>
      <c r="P23" s="179"/>
      <c r="Q23" s="173"/>
      <c r="R23" s="179"/>
      <c r="S23" s="745"/>
      <c r="T23" s="777"/>
      <c r="U23" s="745"/>
      <c r="V23" s="746"/>
      <c r="W23" s="745"/>
      <c r="X23" s="777"/>
      <c r="Y23" s="745"/>
      <c r="Z23" s="777"/>
      <c r="AA23" s="745"/>
      <c r="AB23" s="774"/>
      <c r="AD23" s="784"/>
      <c r="AE23" s="785"/>
      <c r="AF23" s="785"/>
      <c r="AG23" s="786"/>
    </row>
    <row r="24" spans="1:33" ht="15" customHeight="1" x14ac:dyDescent="0.25">
      <c r="A24" s="173"/>
      <c r="B24" s="178"/>
      <c r="C24" s="183"/>
      <c r="D24" s="183"/>
      <c r="E24" s="185"/>
      <c r="F24" s="184"/>
      <c r="G24" s="183"/>
      <c r="H24" s="183"/>
      <c r="I24" s="181" t="str">
        <f t="shared" si="0"/>
        <v/>
      </c>
      <c r="J24" s="183"/>
      <c r="K24" s="182" t="str">
        <f t="shared" si="1"/>
        <v/>
      </c>
      <c r="L24" s="180" t="str">
        <f t="shared" si="4"/>
        <v/>
      </c>
      <c r="M24" s="181" t="str">
        <f t="shared" si="2"/>
        <v/>
      </c>
      <c r="N24" s="180" t="str">
        <f t="shared" si="3"/>
        <v/>
      </c>
      <c r="O24" s="173"/>
      <c r="P24" s="179"/>
      <c r="Q24" s="173"/>
      <c r="R24" s="179"/>
      <c r="S24" s="745"/>
      <c r="T24" s="777"/>
      <c r="U24" s="745"/>
      <c r="V24" s="746"/>
      <c r="W24" s="745"/>
      <c r="X24" s="777"/>
      <c r="Y24" s="745"/>
      <c r="Z24" s="777"/>
      <c r="AA24" s="745"/>
      <c r="AB24" s="774"/>
      <c r="AD24" s="784"/>
      <c r="AE24" s="785"/>
      <c r="AF24" s="785"/>
      <c r="AG24" s="786"/>
    </row>
    <row r="25" spans="1:33" ht="15" customHeight="1" x14ac:dyDescent="0.25">
      <c r="A25" s="173"/>
      <c r="B25" s="178"/>
      <c r="C25" s="183"/>
      <c r="D25" s="183"/>
      <c r="E25" s="185"/>
      <c r="F25" s="184"/>
      <c r="G25" s="183"/>
      <c r="H25" s="183"/>
      <c r="I25" s="181" t="str">
        <f t="shared" si="0"/>
        <v/>
      </c>
      <c r="J25" s="183"/>
      <c r="K25" s="182" t="str">
        <f t="shared" si="1"/>
        <v/>
      </c>
      <c r="L25" s="180" t="str">
        <f t="shared" si="4"/>
        <v/>
      </c>
      <c r="M25" s="181" t="str">
        <f t="shared" si="2"/>
        <v/>
      </c>
      <c r="N25" s="180" t="str">
        <f t="shared" si="3"/>
        <v/>
      </c>
      <c r="O25" s="173"/>
      <c r="P25" s="179"/>
      <c r="Q25" s="173"/>
      <c r="R25" s="179"/>
      <c r="S25" s="745"/>
      <c r="T25" s="777"/>
      <c r="U25" s="745"/>
      <c r="V25" s="746"/>
      <c r="W25" s="745"/>
      <c r="X25" s="777"/>
      <c r="Y25" s="745"/>
      <c r="Z25" s="777"/>
      <c r="AA25" s="745"/>
      <c r="AB25" s="774"/>
      <c r="AD25" s="784"/>
      <c r="AE25" s="785"/>
      <c r="AF25" s="785"/>
      <c r="AG25" s="786"/>
    </row>
    <row r="26" spans="1:33" ht="15" customHeight="1" x14ac:dyDescent="0.25">
      <c r="A26" s="173"/>
      <c r="B26" s="178"/>
      <c r="C26" s="183"/>
      <c r="D26" s="183"/>
      <c r="E26" s="185"/>
      <c r="F26" s="184"/>
      <c r="G26" s="183"/>
      <c r="H26" s="183"/>
      <c r="I26" s="181" t="str">
        <f t="shared" si="0"/>
        <v/>
      </c>
      <c r="J26" s="183"/>
      <c r="K26" s="182" t="str">
        <f t="shared" si="1"/>
        <v/>
      </c>
      <c r="L26" s="180" t="str">
        <f t="shared" si="4"/>
        <v/>
      </c>
      <c r="M26" s="181" t="str">
        <f t="shared" si="2"/>
        <v/>
      </c>
      <c r="N26" s="180" t="str">
        <f t="shared" si="3"/>
        <v/>
      </c>
      <c r="O26" s="173"/>
      <c r="P26" s="179"/>
      <c r="Q26" s="173"/>
      <c r="R26" s="179"/>
      <c r="S26" s="745"/>
      <c r="T26" s="777"/>
      <c r="U26" s="745"/>
      <c r="V26" s="746"/>
      <c r="W26" s="745"/>
      <c r="X26" s="777"/>
      <c r="Y26" s="745"/>
      <c r="Z26" s="777"/>
      <c r="AA26" s="745"/>
      <c r="AB26" s="774"/>
      <c r="AD26" s="784"/>
      <c r="AE26" s="785"/>
      <c r="AF26" s="785"/>
      <c r="AG26" s="786"/>
    </row>
    <row r="27" spans="1:33" ht="15" customHeight="1" x14ac:dyDescent="0.25">
      <c r="A27" s="173"/>
      <c r="B27" s="178"/>
      <c r="C27" s="183"/>
      <c r="D27" s="183"/>
      <c r="E27" s="185"/>
      <c r="F27" s="184"/>
      <c r="G27" s="183"/>
      <c r="H27" s="183"/>
      <c r="I27" s="181" t="str">
        <f t="shared" si="0"/>
        <v/>
      </c>
      <c r="J27" s="183"/>
      <c r="K27" s="182" t="str">
        <f t="shared" si="1"/>
        <v/>
      </c>
      <c r="L27" s="180" t="str">
        <f t="shared" si="4"/>
        <v/>
      </c>
      <c r="M27" s="181" t="str">
        <f t="shared" si="2"/>
        <v/>
      </c>
      <c r="N27" s="180" t="str">
        <f t="shared" si="3"/>
        <v/>
      </c>
      <c r="O27" s="173"/>
      <c r="P27" s="179"/>
      <c r="Q27" s="173"/>
      <c r="R27" s="179"/>
      <c r="S27" s="745"/>
      <c r="T27" s="777"/>
      <c r="U27" s="745"/>
      <c r="V27" s="746"/>
      <c r="W27" s="745"/>
      <c r="X27" s="777"/>
      <c r="Y27" s="745"/>
      <c r="Z27" s="777"/>
      <c r="AA27" s="745"/>
      <c r="AB27" s="774"/>
      <c r="AD27" s="784"/>
      <c r="AE27" s="785"/>
      <c r="AF27" s="785"/>
      <c r="AG27" s="786"/>
    </row>
    <row r="28" spans="1:33" x14ac:dyDescent="0.25">
      <c r="A28" s="173"/>
      <c r="B28" s="178"/>
      <c r="C28" s="183"/>
      <c r="D28" s="183"/>
      <c r="E28" s="185"/>
      <c r="F28" s="184"/>
      <c r="G28" s="183"/>
      <c r="H28" s="183"/>
      <c r="I28" s="181" t="str">
        <f t="shared" si="0"/>
        <v/>
      </c>
      <c r="J28" s="183"/>
      <c r="K28" s="182" t="str">
        <f t="shared" si="1"/>
        <v/>
      </c>
      <c r="L28" s="180" t="str">
        <f t="shared" si="4"/>
        <v/>
      </c>
      <c r="M28" s="181" t="str">
        <f t="shared" si="2"/>
        <v/>
      </c>
      <c r="N28" s="180" t="str">
        <f t="shared" si="3"/>
        <v/>
      </c>
      <c r="O28" s="173"/>
      <c r="P28" s="179"/>
      <c r="Q28" s="173"/>
      <c r="R28" s="179"/>
      <c r="S28" s="745"/>
      <c r="T28" s="777"/>
      <c r="U28" s="745"/>
      <c r="V28" s="746"/>
      <c r="W28" s="745"/>
      <c r="X28" s="777"/>
      <c r="Y28" s="745"/>
      <c r="Z28" s="777"/>
      <c r="AA28" s="745"/>
      <c r="AB28" s="774"/>
      <c r="AD28" s="784"/>
      <c r="AE28" s="785"/>
      <c r="AF28" s="785"/>
      <c r="AG28" s="786"/>
    </row>
    <row r="29" spans="1:33" x14ac:dyDescent="0.25">
      <c r="A29" s="173"/>
      <c r="B29" s="178"/>
      <c r="C29" s="183"/>
      <c r="D29" s="183"/>
      <c r="E29" s="185"/>
      <c r="F29" s="184"/>
      <c r="G29" s="183"/>
      <c r="H29" s="183"/>
      <c r="I29" s="181" t="str">
        <f t="shared" si="0"/>
        <v/>
      </c>
      <c r="J29" s="183"/>
      <c r="K29" s="182" t="str">
        <f t="shared" si="1"/>
        <v/>
      </c>
      <c r="L29" s="180" t="str">
        <f t="shared" si="4"/>
        <v/>
      </c>
      <c r="M29" s="181" t="str">
        <f t="shared" si="2"/>
        <v/>
      </c>
      <c r="N29" s="180" t="str">
        <f t="shared" si="3"/>
        <v/>
      </c>
      <c r="O29" s="173"/>
      <c r="P29" s="179"/>
      <c r="Q29" s="173"/>
      <c r="R29" s="179"/>
      <c r="S29" s="745"/>
      <c r="T29" s="777"/>
      <c r="U29" s="745"/>
      <c r="V29" s="746"/>
      <c r="W29" s="745"/>
      <c r="X29" s="777"/>
      <c r="Y29" s="745"/>
      <c r="Z29" s="777"/>
      <c r="AA29" s="745"/>
      <c r="AB29" s="774"/>
      <c r="AD29" s="784"/>
      <c r="AE29" s="785"/>
      <c r="AF29" s="785"/>
      <c r="AG29" s="786"/>
    </row>
    <row r="30" spans="1:33" x14ac:dyDescent="0.25">
      <c r="A30" s="173"/>
      <c r="B30" s="178"/>
      <c r="C30" s="183"/>
      <c r="D30" s="183"/>
      <c r="E30" s="185"/>
      <c r="F30" s="184"/>
      <c r="G30" s="183"/>
      <c r="H30" s="183"/>
      <c r="I30" s="181" t="str">
        <f t="shared" si="0"/>
        <v/>
      </c>
      <c r="J30" s="183"/>
      <c r="K30" s="182" t="str">
        <f t="shared" si="1"/>
        <v/>
      </c>
      <c r="L30" s="180" t="str">
        <f t="shared" si="4"/>
        <v/>
      </c>
      <c r="M30" s="181" t="str">
        <f t="shared" si="2"/>
        <v/>
      </c>
      <c r="N30" s="180" t="str">
        <f t="shared" si="3"/>
        <v/>
      </c>
      <c r="O30" s="173"/>
      <c r="P30" s="179"/>
      <c r="Q30" s="173"/>
      <c r="R30" s="179"/>
      <c r="S30" s="745"/>
      <c r="T30" s="777"/>
      <c r="U30" s="745"/>
      <c r="V30" s="746"/>
      <c r="W30" s="745"/>
      <c r="X30" s="777"/>
      <c r="Y30" s="745"/>
      <c r="Z30" s="777"/>
      <c r="AA30" s="745"/>
      <c r="AB30" s="774"/>
      <c r="AD30" s="784"/>
      <c r="AE30" s="785"/>
      <c r="AF30" s="785"/>
      <c r="AG30" s="786"/>
    </row>
    <row r="31" spans="1:33" x14ac:dyDescent="0.25">
      <c r="A31" s="173"/>
      <c r="B31" s="178"/>
      <c r="C31" s="183"/>
      <c r="D31" s="183"/>
      <c r="E31" s="185"/>
      <c r="F31" s="184"/>
      <c r="G31" s="183"/>
      <c r="H31" s="183"/>
      <c r="I31" s="181" t="str">
        <f t="shared" si="0"/>
        <v/>
      </c>
      <c r="J31" s="183"/>
      <c r="K31" s="182" t="str">
        <f t="shared" si="1"/>
        <v/>
      </c>
      <c r="L31" s="180" t="str">
        <f t="shared" si="4"/>
        <v/>
      </c>
      <c r="M31" s="181" t="str">
        <f t="shared" si="2"/>
        <v/>
      </c>
      <c r="N31" s="180" t="str">
        <f t="shared" si="3"/>
        <v/>
      </c>
      <c r="O31" s="173"/>
      <c r="P31" s="179"/>
      <c r="Q31" s="173"/>
      <c r="R31" s="179"/>
      <c r="S31" s="745"/>
      <c r="T31" s="777"/>
      <c r="U31" s="745"/>
      <c r="V31" s="746"/>
      <c r="W31" s="745"/>
      <c r="X31" s="777"/>
      <c r="Y31" s="745"/>
      <c r="Z31" s="777"/>
      <c r="AA31" s="745"/>
      <c r="AB31" s="774"/>
      <c r="AD31" s="784"/>
      <c r="AE31" s="785"/>
      <c r="AF31" s="785"/>
      <c r="AG31" s="786"/>
    </row>
    <row r="32" spans="1:33" x14ac:dyDescent="0.25">
      <c r="A32" s="173"/>
      <c r="B32" s="178"/>
      <c r="C32" s="183"/>
      <c r="D32" s="183"/>
      <c r="E32" s="183"/>
      <c r="F32" s="183"/>
      <c r="G32" s="183"/>
      <c r="H32" s="183"/>
      <c r="I32" s="181" t="str">
        <f t="shared" si="0"/>
        <v/>
      </c>
      <c r="J32" s="183"/>
      <c r="K32" s="182" t="str">
        <f t="shared" si="1"/>
        <v/>
      </c>
      <c r="L32" s="180" t="str">
        <f t="shared" si="4"/>
        <v/>
      </c>
      <c r="M32" s="181" t="str">
        <f t="shared" si="2"/>
        <v/>
      </c>
      <c r="N32" s="180" t="str">
        <f t="shared" si="3"/>
        <v/>
      </c>
      <c r="O32" s="173"/>
      <c r="P32" s="179"/>
      <c r="Q32" s="173"/>
      <c r="R32" s="179"/>
      <c r="S32" s="745"/>
      <c r="T32" s="777"/>
      <c r="U32" s="745"/>
      <c r="V32" s="746"/>
      <c r="W32" s="745"/>
      <c r="X32" s="777"/>
      <c r="Y32" s="745"/>
      <c r="Z32" s="777"/>
      <c r="AA32" s="745"/>
      <c r="AB32" s="774"/>
      <c r="AD32" s="784"/>
      <c r="AE32" s="785"/>
      <c r="AF32" s="785"/>
      <c r="AG32" s="786"/>
    </row>
    <row r="33" spans="1:33" x14ac:dyDescent="0.25">
      <c r="A33" s="173"/>
      <c r="B33" s="178"/>
      <c r="C33" s="183"/>
      <c r="D33" s="183"/>
      <c r="E33" s="183"/>
      <c r="F33" s="183"/>
      <c r="G33" s="183"/>
      <c r="H33" s="183"/>
      <c r="I33" s="181" t="str">
        <f t="shared" si="0"/>
        <v/>
      </c>
      <c r="J33" s="183"/>
      <c r="K33" s="182" t="str">
        <f t="shared" si="1"/>
        <v/>
      </c>
      <c r="L33" s="180" t="str">
        <f t="shared" si="4"/>
        <v/>
      </c>
      <c r="M33" s="181" t="str">
        <f t="shared" si="2"/>
        <v/>
      </c>
      <c r="N33" s="180" t="str">
        <f t="shared" si="3"/>
        <v/>
      </c>
      <c r="O33" s="173"/>
      <c r="P33" s="179"/>
      <c r="Q33" s="173"/>
      <c r="R33" s="179"/>
      <c r="S33" s="745"/>
      <c r="T33" s="777"/>
      <c r="U33" s="745"/>
      <c r="V33" s="746"/>
      <c r="W33" s="745"/>
      <c r="X33" s="777"/>
      <c r="Y33" s="745"/>
      <c r="Z33" s="777"/>
      <c r="AA33" s="745"/>
      <c r="AB33" s="774"/>
      <c r="AC33" s="3"/>
      <c r="AD33" s="784"/>
      <c r="AE33" s="785"/>
      <c r="AF33" s="785"/>
      <c r="AG33" s="786"/>
    </row>
    <row r="34" spans="1:33" x14ac:dyDescent="0.25">
      <c r="A34" s="173"/>
      <c r="B34" s="178"/>
      <c r="C34" s="183"/>
      <c r="D34" s="183"/>
      <c r="E34" s="183"/>
      <c r="F34" s="183"/>
      <c r="G34" s="183"/>
      <c r="H34" s="183"/>
      <c r="I34" s="181" t="str">
        <f t="shared" si="0"/>
        <v/>
      </c>
      <c r="J34" s="183"/>
      <c r="K34" s="182" t="str">
        <f t="shared" si="1"/>
        <v/>
      </c>
      <c r="L34" s="180" t="str">
        <f t="shared" si="4"/>
        <v/>
      </c>
      <c r="M34" s="181" t="str">
        <f t="shared" si="2"/>
        <v/>
      </c>
      <c r="N34" s="180" t="str">
        <f t="shared" si="3"/>
        <v/>
      </c>
      <c r="O34" s="173"/>
      <c r="P34" s="179"/>
      <c r="Q34" s="173"/>
      <c r="R34" s="179"/>
      <c r="S34" s="745"/>
      <c r="T34" s="777"/>
      <c r="U34" s="745"/>
      <c r="V34" s="746"/>
      <c r="W34" s="745"/>
      <c r="X34" s="777"/>
      <c r="Y34" s="745"/>
      <c r="Z34" s="777"/>
      <c r="AA34" s="745"/>
      <c r="AB34" s="774"/>
      <c r="AD34" s="784"/>
      <c r="AE34" s="785"/>
      <c r="AF34" s="785"/>
      <c r="AG34" s="786"/>
    </row>
    <row r="35" spans="1:33" x14ac:dyDescent="0.25">
      <c r="A35" s="173"/>
      <c r="B35" s="178"/>
      <c r="C35" s="183"/>
      <c r="D35" s="183"/>
      <c r="E35" s="183"/>
      <c r="F35" s="183"/>
      <c r="G35" s="183"/>
      <c r="H35" s="183"/>
      <c r="I35" s="181" t="str">
        <f t="shared" si="0"/>
        <v/>
      </c>
      <c r="J35" s="183"/>
      <c r="K35" s="182" t="str">
        <f t="shared" si="1"/>
        <v/>
      </c>
      <c r="L35" s="180" t="str">
        <f t="shared" si="4"/>
        <v/>
      </c>
      <c r="M35" s="181" t="str">
        <f t="shared" si="2"/>
        <v/>
      </c>
      <c r="N35" s="180" t="str">
        <f t="shared" si="3"/>
        <v/>
      </c>
      <c r="O35" s="173"/>
      <c r="P35" s="179"/>
      <c r="Q35" s="173"/>
      <c r="R35" s="179"/>
      <c r="S35" s="745"/>
      <c r="T35" s="777"/>
      <c r="U35" s="745"/>
      <c r="V35" s="746"/>
      <c r="W35" s="745"/>
      <c r="X35" s="777"/>
      <c r="Y35" s="745"/>
      <c r="Z35" s="777"/>
      <c r="AA35" s="745"/>
      <c r="AB35" s="774"/>
      <c r="AD35" s="784"/>
      <c r="AE35" s="785"/>
      <c r="AF35" s="785"/>
      <c r="AG35" s="786"/>
    </row>
    <row r="36" spans="1:33" x14ac:dyDescent="0.25">
      <c r="A36" s="173"/>
      <c r="B36" s="178"/>
      <c r="C36" s="183"/>
      <c r="D36" s="183"/>
      <c r="E36" s="183"/>
      <c r="F36" s="183"/>
      <c r="G36" s="183"/>
      <c r="H36" s="183"/>
      <c r="I36" s="181" t="str">
        <f t="shared" si="0"/>
        <v/>
      </c>
      <c r="J36" s="183"/>
      <c r="K36" s="182" t="str">
        <f t="shared" si="1"/>
        <v/>
      </c>
      <c r="L36" s="180" t="str">
        <f t="shared" si="4"/>
        <v/>
      </c>
      <c r="M36" s="181" t="str">
        <f t="shared" si="2"/>
        <v/>
      </c>
      <c r="N36" s="180" t="str">
        <f t="shared" si="3"/>
        <v/>
      </c>
      <c r="O36" s="173"/>
      <c r="P36" s="179"/>
      <c r="Q36" s="173"/>
      <c r="R36" s="179"/>
      <c r="S36" s="745"/>
      <c r="T36" s="777"/>
      <c r="U36" s="745"/>
      <c r="V36" s="746"/>
      <c r="W36" s="745"/>
      <c r="X36" s="777"/>
      <c r="Y36" s="745"/>
      <c r="Z36" s="777"/>
      <c r="AA36" s="745"/>
      <c r="AB36" s="774"/>
      <c r="AD36" s="784"/>
      <c r="AE36" s="785"/>
      <c r="AF36" s="785"/>
      <c r="AG36" s="786"/>
    </row>
    <row r="37" spans="1:33" x14ac:dyDescent="0.25">
      <c r="A37" s="173"/>
      <c r="B37" s="178"/>
      <c r="C37" s="183"/>
      <c r="D37" s="183"/>
      <c r="E37" s="183"/>
      <c r="F37" s="183"/>
      <c r="G37" s="183"/>
      <c r="H37" s="183"/>
      <c r="I37" s="181" t="str">
        <f t="shared" si="0"/>
        <v/>
      </c>
      <c r="J37" s="183"/>
      <c r="K37" s="182" t="str">
        <f t="shared" si="1"/>
        <v/>
      </c>
      <c r="L37" s="180" t="str">
        <f t="shared" si="4"/>
        <v/>
      </c>
      <c r="M37" s="181" t="str">
        <f t="shared" si="2"/>
        <v/>
      </c>
      <c r="N37" s="180" t="str">
        <f t="shared" si="3"/>
        <v/>
      </c>
      <c r="O37" s="173"/>
      <c r="P37" s="179"/>
      <c r="Q37" s="173"/>
      <c r="R37" s="179"/>
      <c r="S37" s="745"/>
      <c r="T37" s="777"/>
      <c r="U37" s="745"/>
      <c r="V37" s="746"/>
      <c r="W37" s="745"/>
      <c r="X37" s="777"/>
      <c r="Y37" s="745"/>
      <c r="Z37" s="777"/>
      <c r="AA37" s="745"/>
      <c r="AB37" s="774"/>
      <c r="AD37" s="784"/>
      <c r="AE37" s="785"/>
      <c r="AF37" s="785"/>
      <c r="AG37" s="786"/>
    </row>
    <row r="38" spans="1:33" x14ac:dyDescent="0.25">
      <c r="A38" s="173"/>
      <c r="B38" s="178"/>
      <c r="C38" s="183"/>
      <c r="D38" s="183"/>
      <c r="E38" s="183"/>
      <c r="F38" s="183"/>
      <c r="G38" s="183"/>
      <c r="H38" s="183"/>
      <c r="I38" s="181" t="str">
        <f t="shared" si="0"/>
        <v/>
      </c>
      <c r="J38" s="183"/>
      <c r="K38" s="182" t="str">
        <f t="shared" si="1"/>
        <v/>
      </c>
      <c r="L38" s="180" t="str">
        <f t="shared" si="4"/>
        <v/>
      </c>
      <c r="M38" s="181" t="str">
        <f t="shared" si="2"/>
        <v/>
      </c>
      <c r="N38" s="180" t="str">
        <f t="shared" si="3"/>
        <v/>
      </c>
      <c r="O38" s="173"/>
      <c r="P38" s="179"/>
      <c r="Q38" s="173"/>
      <c r="R38" s="179"/>
      <c r="S38" s="745"/>
      <c r="T38" s="777"/>
      <c r="U38" s="745"/>
      <c r="V38" s="746"/>
      <c r="W38" s="745"/>
      <c r="X38" s="777"/>
      <c r="Y38" s="745"/>
      <c r="Z38" s="777"/>
      <c r="AA38" s="745"/>
      <c r="AB38" s="774"/>
      <c r="AD38" s="784"/>
      <c r="AE38" s="785"/>
      <c r="AF38" s="785"/>
      <c r="AG38" s="786"/>
    </row>
    <row r="39" spans="1:33" x14ac:dyDescent="0.25">
      <c r="A39" s="173"/>
      <c r="B39" s="178"/>
      <c r="C39" s="183"/>
      <c r="D39" s="183"/>
      <c r="E39" s="183"/>
      <c r="F39" s="183"/>
      <c r="G39" s="183"/>
      <c r="H39" s="183"/>
      <c r="I39" s="181" t="str">
        <f t="shared" si="0"/>
        <v/>
      </c>
      <c r="J39" s="183"/>
      <c r="K39" s="182" t="str">
        <f t="shared" si="1"/>
        <v/>
      </c>
      <c r="L39" s="180" t="str">
        <f t="shared" si="4"/>
        <v/>
      </c>
      <c r="M39" s="181" t="str">
        <f t="shared" si="2"/>
        <v/>
      </c>
      <c r="N39" s="180" t="str">
        <f t="shared" si="3"/>
        <v/>
      </c>
      <c r="O39" s="173"/>
      <c r="P39" s="179"/>
      <c r="Q39" s="173"/>
      <c r="R39" s="179"/>
      <c r="S39" s="745"/>
      <c r="T39" s="777"/>
      <c r="U39" s="745"/>
      <c r="V39" s="746"/>
      <c r="W39" s="745"/>
      <c r="X39" s="777"/>
      <c r="Y39" s="745"/>
      <c r="Z39" s="777"/>
      <c r="AA39" s="745"/>
      <c r="AB39" s="774"/>
      <c r="AD39" s="784"/>
      <c r="AE39" s="785"/>
      <c r="AF39" s="785"/>
      <c r="AG39" s="786"/>
    </row>
    <row r="40" spans="1:33" x14ac:dyDescent="0.25">
      <c r="A40" s="173"/>
      <c r="B40" s="178"/>
      <c r="C40" s="183"/>
      <c r="D40" s="183"/>
      <c r="E40" s="183"/>
      <c r="F40" s="183"/>
      <c r="G40" s="183"/>
      <c r="H40" s="183"/>
      <c r="I40" s="181" t="str">
        <f t="shared" si="0"/>
        <v/>
      </c>
      <c r="J40" s="183"/>
      <c r="K40" s="182" t="str">
        <f t="shared" si="1"/>
        <v/>
      </c>
      <c r="L40" s="180" t="str">
        <f t="shared" si="4"/>
        <v/>
      </c>
      <c r="M40" s="181" t="str">
        <f t="shared" si="2"/>
        <v/>
      </c>
      <c r="N40" s="180" t="str">
        <f t="shared" si="3"/>
        <v/>
      </c>
      <c r="O40" s="173"/>
      <c r="P40" s="179"/>
      <c r="Q40" s="173"/>
      <c r="R40" s="179"/>
      <c r="S40" s="745"/>
      <c r="T40" s="777"/>
      <c r="U40" s="745"/>
      <c r="V40" s="746"/>
      <c r="W40" s="745"/>
      <c r="X40" s="777"/>
      <c r="Y40" s="745"/>
      <c r="Z40" s="777"/>
      <c r="AA40" s="745"/>
      <c r="AB40" s="774"/>
      <c r="AD40" s="784"/>
      <c r="AE40" s="785"/>
      <c r="AF40" s="785"/>
      <c r="AG40" s="786"/>
    </row>
    <row r="41" spans="1:33" x14ac:dyDescent="0.25">
      <c r="A41" s="173"/>
      <c r="B41" s="178"/>
      <c r="C41" s="183"/>
      <c r="D41" s="183"/>
      <c r="E41" s="183"/>
      <c r="F41" s="183"/>
      <c r="G41" s="183"/>
      <c r="H41" s="183"/>
      <c r="I41" s="181" t="str">
        <f t="shared" si="0"/>
        <v/>
      </c>
      <c r="J41" s="183"/>
      <c r="K41" s="182" t="str">
        <f t="shared" si="1"/>
        <v/>
      </c>
      <c r="L41" s="180" t="str">
        <f t="shared" si="4"/>
        <v/>
      </c>
      <c r="M41" s="181" t="str">
        <f t="shared" si="2"/>
        <v/>
      </c>
      <c r="N41" s="180" t="str">
        <f t="shared" si="3"/>
        <v/>
      </c>
      <c r="O41" s="173"/>
      <c r="P41" s="179"/>
      <c r="Q41" s="173"/>
      <c r="R41" s="179"/>
      <c r="S41" s="745"/>
      <c r="T41" s="777"/>
      <c r="U41" s="745"/>
      <c r="V41" s="746"/>
      <c r="W41" s="745"/>
      <c r="X41" s="777"/>
      <c r="Y41" s="745"/>
      <c r="Z41" s="777"/>
      <c r="AA41" s="745"/>
      <c r="AB41" s="774"/>
      <c r="AD41" s="784"/>
      <c r="AE41" s="785"/>
      <c r="AF41" s="785"/>
      <c r="AG41" s="786"/>
    </row>
    <row r="42" spans="1:33" x14ac:dyDescent="0.25">
      <c r="A42" s="173"/>
      <c r="B42" s="178"/>
      <c r="C42" s="183"/>
      <c r="D42" s="183"/>
      <c r="E42" s="183"/>
      <c r="F42" s="183"/>
      <c r="G42" s="183"/>
      <c r="H42" s="183"/>
      <c r="I42" s="181" t="str">
        <f t="shared" si="0"/>
        <v/>
      </c>
      <c r="J42" s="183"/>
      <c r="K42" s="182" t="str">
        <f t="shared" si="1"/>
        <v/>
      </c>
      <c r="L42" s="180" t="str">
        <f t="shared" si="4"/>
        <v/>
      </c>
      <c r="M42" s="181" t="str">
        <f t="shared" si="2"/>
        <v/>
      </c>
      <c r="N42" s="180" t="str">
        <f t="shared" si="3"/>
        <v/>
      </c>
      <c r="O42" s="173"/>
      <c r="P42" s="179"/>
      <c r="Q42" s="173"/>
      <c r="R42" s="179"/>
      <c r="S42" s="745"/>
      <c r="T42" s="777"/>
      <c r="U42" s="745"/>
      <c r="V42" s="746"/>
      <c r="W42" s="745"/>
      <c r="X42" s="777"/>
      <c r="Y42" s="745"/>
      <c r="Z42" s="777"/>
      <c r="AA42" s="745"/>
      <c r="AB42" s="774"/>
      <c r="AD42" s="784"/>
      <c r="AE42" s="785"/>
      <c r="AF42" s="785"/>
      <c r="AG42" s="786"/>
    </row>
    <row r="43" spans="1:33" x14ac:dyDescent="0.25">
      <c r="A43" s="173"/>
      <c r="B43" s="178"/>
      <c r="C43" s="183"/>
      <c r="D43" s="183"/>
      <c r="E43" s="183"/>
      <c r="F43" s="183"/>
      <c r="G43" s="183"/>
      <c r="H43" s="183"/>
      <c r="I43" s="181" t="str">
        <f t="shared" si="0"/>
        <v/>
      </c>
      <c r="J43" s="183"/>
      <c r="K43" s="182" t="str">
        <f t="shared" si="1"/>
        <v/>
      </c>
      <c r="L43" s="180" t="str">
        <f t="shared" si="4"/>
        <v/>
      </c>
      <c r="M43" s="181" t="str">
        <f t="shared" si="2"/>
        <v/>
      </c>
      <c r="N43" s="180" t="str">
        <f t="shared" si="3"/>
        <v/>
      </c>
      <c r="O43" s="173"/>
      <c r="P43" s="179"/>
      <c r="Q43" s="173"/>
      <c r="R43" s="179"/>
      <c r="S43" s="745"/>
      <c r="T43" s="777"/>
      <c r="U43" s="745"/>
      <c r="V43" s="746"/>
      <c r="W43" s="745"/>
      <c r="X43" s="777"/>
      <c r="Y43" s="745"/>
      <c r="Z43" s="777"/>
      <c r="AA43" s="745"/>
      <c r="AB43" s="774"/>
      <c r="AD43" s="784"/>
      <c r="AE43" s="785"/>
      <c r="AF43" s="785"/>
      <c r="AG43" s="786"/>
    </row>
    <row r="44" spans="1:33" x14ac:dyDescent="0.25">
      <c r="A44" s="173"/>
      <c r="B44" s="178"/>
      <c r="C44" s="183"/>
      <c r="D44" s="183"/>
      <c r="E44" s="183"/>
      <c r="F44" s="183"/>
      <c r="G44" s="183"/>
      <c r="H44" s="183"/>
      <c r="I44" s="181" t="str">
        <f t="shared" si="0"/>
        <v/>
      </c>
      <c r="J44" s="183"/>
      <c r="K44" s="182" t="str">
        <f t="shared" si="1"/>
        <v/>
      </c>
      <c r="L44" s="180" t="str">
        <f t="shared" si="4"/>
        <v/>
      </c>
      <c r="M44" s="181" t="str">
        <f t="shared" si="2"/>
        <v/>
      </c>
      <c r="N44" s="180" t="str">
        <f t="shared" si="3"/>
        <v/>
      </c>
      <c r="O44" s="173"/>
      <c r="P44" s="179"/>
      <c r="Q44" s="173"/>
      <c r="R44" s="179"/>
      <c r="S44" s="745"/>
      <c r="T44" s="777"/>
      <c r="U44" s="745"/>
      <c r="V44" s="746"/>
      <c r="W44" s="745"/>
      <c r="X44" s="777"/>
      <c r="Y44" s="745"/>
      <c r="Z44" s="777"/>
      <c r="AA44" s="745"/>
      <c r="AB44" s="774"/>
      <c r="AD44" s="784"/>
      <c r="AE44" s="785"/>
      <c r="AF44" s="785"/>
      <c r="AG44" s="786"/>
    </row>
    <row r="45" spans="1:33" x14ac:dyDescent="0.25">
      <c r="A45" s="173"/>
      <c r="B45" s="178"/>
      <c r="C45" s="183"/>
      <c r="D45" s="183"/>
      <c r="E45" s="183"/>
      <c r="F45" s="183"/>
      <c r="G45" s="183"/>
      <c r="H45" s="183"/>
      <c r="I45" s="181" t="str">
        <f t="shared" si="0"/>
        <v/>
      </c>
      <c r="J45" s="183"/>
      <c r="K45" s="182" t="str">
        <f t="shared" si="1"/>
        <v/>
      </c>
      <c r="L45" s="180" t="str">
        <f t="shared" si="4"/>
        <v/>
      </c>
      <c r="M45" s="181" t="str">
        <f t="shared" si="2"/>
        <v/>
      </c>
      <c r="N45" s="180" t="str">
        <f t="shared" si="3"/>
        <v/>
      </c>
      <c r="O45" s="173"/>
      <c r="P45" s="179"/>
      <c r="Q45" s="173"/>
      <c r="R45" s="179"/>
      <c r="S45" s="745"/>
      <c r="T45" s="777"/>
      <c r="U45" s="745"/>
      <c r="V45" s="746"/>
      <c r="W45" s="745"/>
      <c r="X45" s="777"/>
      <c r="Y45" s="745"/>
      <c r="Z45" s="777"/>
      <c r="AA45" s="745"/>
      <c r="AB45" s="774"/>
      <c r="AD45" s="784"/>
      <c r="AE45" s="785"/>
      <c r="AF45" s="785"/>
      <c r="AG45" s="786"/>
    </row>
    <row r="46" spans="1:33" x14ac:dyDescent="0.25">
      <c r="A46" s="173"/>
      <c r="B46" s="178"/>
      <c r="C46" s="183"/>
      <c r="D46" s="183"/>
      <c r="E46" s="183"/>
      <c r="F46" s="183"/>
      <c r="G46" s="183"/>
      <c r="H46" s="183"/>
      <c r="I46" s="181" t="str">
        <f t="shared" si="0"/>
        <v/>
      </c>
      <c r="J46" s="183"/>
      <c r="K46" s="182" t="str">
        <f t="shared" si="1"/>
        <v/>
      </c>
      <c r="L46" s="180" t="str">
        <f t="shared" si="4"/>
        <v/>
      </c>
      <c r="M46" s="181" t="str">
        <f t="shared" si="2"/>
        <v/>
      </c>
      <c r="N46" s="180" t="str">
        <f t="shared" si="3"/>
        <v/>
      </c>
      <c r="O46" s="173"/>
      <c r="P46" s="179"/>
      <c r="Q46" s="173"/>
      <c r="R46" s="179"/>
      <c r="S46" s="745"/>
      <c r="T46" s="777"/>
      <c r="U46" s="745"/>
      <c r="V46" s="746"/>
      <c r="W46" s="745"/>
      <c r="X46" s="777"/>
      <c r="Y46" s="745"/>
      <c r="Z46" s="777"/>
      <c r="AA46" s="745"/>
      <c r="AB46" s="774"/>
      <c r="AD46" s="784"/>
      <c r="AE46" s="785"/>
      <c r="AF46" s="785"/>
      <c r="AG46" s="786"/>
    </row>
    <row r="47" spans="1:33" x14ac:dyDescent="0.25">
      <c r="A47" s="173"/>
      <c r="B47" s="178"/>
      <c r="C47" s="183"/>
      <c r="D47" s="183"/>
      <c r="E47" s="183"/>
      <c r="F47" s="183"/>
      <c r="G47" s="183"/>
      <c r="H47" s="183"/>
      <c r="I47" s="181" t="str">
        <f t="shared" si="0"/>
        <v/>
      </c>
      <c r="J47" s="183"/>
      <c r="K47" s="182" t="str">
        <f t="shared" si="1"/>
        <v/>
      </c>
      <c r="L47" s="180" t="str">
        <f t="shared" si="4"/>
        <v/>
      </c>
      <c r="M47" s="181" t="str">
        <f t="shared" si="2"/>
        <v/>
      </c>
      <c r="N47" s="180" t="str">
        <f t="shared" si="3"/>
        <v/>
      </c>
      <c r="O47" s="173"/>
      <c r="P47" s="179"/>
      <c r="Q47" s="173"/>
      <c r="R47" s="179"/>
      <c r="S47" s="745"/>
      <c r="T47" s="777"/>
      <c r="U47" s="745"/>
      <c r="V47" s="746"/>
      <c r="W47" s="745"/>
      <c r="X47" s="777"/>
      <c r="Y47" s="745"/>
      <c r="Z47" s="777"/>
      <c r="AA47" s="745"/>
      <c r="AB47" s="774"/>
      <c r="AD47" s="784"/>
      <c r="AE47" s="785"/>
      <c r="AF47" s="785"/>
      <c r="AG47" s="786"/>
    </row>
    <row r="48" spans="1:33" x14ac:dyDescent="0.25">
      <c r="A48" s="173"/>
      <c r="B48" s="178"/>
      <c r="C48" s="183"/>
      <c r="D48" s="183"/>
      <c r="E48" s="183"/>
      <c r="F48" s="183"/>
      <c r="G48" s="183"/>
      <c r="H48" s="183"/>
      <c r="I48" s="181" t="str">
        <f t="shared" si="0"/>
        <v/>
      </c>
      <c r="J48" s="183"/>
      <c r="K48" s="182" t="str">
        <f t="shared" si="1"/>
        <v/>
      </c>
      <c r="L48" s="180" t="str">
        <f t="shared" si="4"/>
        <v/>
      </c>
      <c r="M48" s="181" t="str">
        <f t="shared" si="2"/>
        <v/>
      </c>
      <c r="N48" s="180" t="str">
        <f t="shared" si="3"/>
        <v/>
      </c>
      <c r="O48" s="173"/>
      <c r="P48" s="179"/>
      <c r="Q48" s="173"/>
      <c r="R48" s="179"/>
      <c r="S48" s="745"/>
      <c r="T48" s="777"/>
      <c r="U48" s="745"/>
      <c r="V48" s="746"/>
      <c r="W48" s="745"/>
      <c r="X48" s="777"/>
      <c r="Y48" s="745"/>
      <c r="Z48" s="777"/>
      <c r="AA48" s="745"/>
      <c r="AB48" s="774"/>
      <c r="AD48" s="784"/>
      <c r="AE48" s="785"/>
      <c r="AF48" s="785"/>
      <c r="AG48" s="786"/>
    </row>
    <row r="49" spans="1:33" x14ac:dyDescent="0.25">
      <c r="A49" s="173"/>
      <c r="B49" s="178"/>
      <c r="C49" s="183"/>
      <c r="D49" s="183"/>
      <c r="E49" s="183"/>
      <c r="F49" s="183"/>
      <c r="G49" s="183"/>
      <c r="H49" s="183"/>
      <c r="I49" s="181" t="str">
        <f t="shared" si="0"/>
        <v/>
      </c>
      <c r="J49" s="183"/>
      <c r="K49" s="182" t="str">
        <f t="shared" si="1"/>
        <v/>
      </c>
      <c r="L49" s="180" t="str">
        <f t="shared" si="4"/>
        <v/>
      </c>
      <c r="M49" s="181" t="str">
        <f t="shared" si="2"/>
        <v/>
      </c>
      <c r="N49" s="180" t="str">
        <f t="shared" si="3"/>
        <v/>
      </c>
      <c r="O49" s="173"/>
      <c r="P49" s="179"/>
      <c r="Q49" s="173"/>
      <c r="R49" s="179"/>
      <c r="S49" s="745"/>
      <c r="T49" s="777"/>
      <c r="U49" s="745"/>
      <c r="V49" s="746"/>
      <c r="W49" s="745"/>
      <c r="X49" s="777"/>
      <c r="Y49" s="745"/>
      <c r="Z49" s="777"/>
      <c r="AA49" s="745"/>
      <c r="AB49" s="774"/>
      <c r="AD49" s="784"/>
      <c r="AE49" s="785"/>
      <c r="AF49" s="785"/>
      <c r="AG49" s="786"/>
    </row>
    <row r="50" spans="1:33" x14ac:dyDescent="0.25">
      <c r="A50" s="173"/>
      <c r="B50" s="178"/>
      <c r="C50" s="183"/>
      <c r="D50" s="183"/>
      <c r="E50" s="183"/>
      <c r="F50" s="183"/>
      <c r="G50" s="183"/>
      <c r="H50" s="183"/>
      <c r="I50" s="181" t="str">
        <f t="shared" ref="I50:I81" si="5">IF(G50+0.5*H50=0,"",G50+0.5*H50)</f>
        <v/>
      </c>
      <c r="J50" s="183"/>
      <c r="K50" s="182" t="str">
        <f t="shared" ref="K50:K81" si="6">IF(J50="","",IFERROR(J50/F50,"Incomplete"))</f>
        <v/>
      </c>
      <c r="L50" s="180" t="str">
        <f t="shared" ref="L50:L81" si="7">IF(I50="","",IF(K50="",IF(E50="","Input Costs",(I50*E50)),""))</f>
        <v/>
      </c>
      <c r="M50" s="181" t="str">
        <f t="shared" ref="M50:M81" si="8">IF(L50="","",IF(E50="","",IF(L50/$L$114&gt;0.25,0.25,L50/$L$114)))</f>
        <v/>
      </c>
      <c r="N50" s="180" t="str">
        <f t="shared" ref="N50:N81" si="9">IF(L50="","",IF(E50="","",MIN(L50,0.25*$L$114)))</f>
        <v/>
      </c>
      <c r="O50" s="173"/>
      <c r="P50" s="179"/>
      <c r="Q50" s="173"/>
      <c r="R50" s="179"/>
      <c r="S50" s="745"/>
      <c r="T50" s="777"/>
      <c r="U50" s="745"/>
      <c r="V50" s="746"/>
      <c r="W50" s="745"/>
      <c r="X50" s="777"/>
      <c r="Y50" s="745"/>
      <c r="Z50" s="777"/>
      <c r="AA50" s="745"/>
      <c r="AB50" s="774"/>
      <c r="AD50" s="784"/>
      <c r="AE50" s="785"/>
      <c r="AF50" s="785"/>
      <c r="AG50" s="786"/>
    </row>
    <row r="51" spans="1:33" x14ac:dyDescent="0.25">
      <c r="A51" s="173"/>
      <c r="B51" s="178"/>
      <c r="C51" s="183"/>
      <c r="D51" s="183"/>
      <c r="E51" s="183"/>
      <c r="F51" s="183"/>
      <c r="G51" s="183"/>
      <c r="H51" s="183"/>
      <c r="I51" s="181" t="str">
        <f t="shared" si="5"/>
        <v/>
      </c>
      <c r="J51" s="183"/>
      <c r="K51" s="182" t="str">
        <f t="shared" si="6"/>
        <v/>
      </c>
      <c r="L51" s="180" t="str">
        <f t="shared" si="7"/>
        <v/>
      </c>
      <c r="M51" s="181" t="str">
        <f t="shared" si="8"/>
        <v/>
      </c>
      <c r="N51" s="180" t="str">
        <f t="shared" si="9"/>
        <v/>
      </c>
      <c r="O51" s="173"/>
      <c r="P51" s="179"/>
      <c r="Q51" s="173"/>
      <c r="R51" s="179"/>
      <c r="S51" s="745"/>
      <c r="T51" s="777"/>
      <c r="U51" s="745"/>
      <c r="V51" s="746"/>
      <c r="W51" s="745"/>
      <c r="X51" s="777"/>
      <c r="Y51" s="745"/>
      <c r="Z51" s="777"/>
      <c r="AA51" s="745"/>
      <c r="AB51" s="774"/>
      <c r="AD51" s="784"/>
      <c r="AE51" s="785"/>
      <c r="AF51" s="785"/>
      <c r="AG51" s="786"/>
    </row>
    <row r="52" spans="1:33" x14ac:dyDescent="0.25">
      <c r="A52" s="173"/>
      <c r="B52" s="178"/>
      <c r="C52" s="183"/>
      <c r="D52" s="183"/>
      <c r="E52" s="183"/>
      <c r="F52" s="183"/>
      <c r="G52" s="183"/>
      <c r="H52" s="183"/>
      <c r="I52" s="181" t="str">
        <f t="shared" si="5"/>
        <v/>
      </c>
      <c r="J52" s="183"/>
      <c r="K52" s="182" t="str">
        <f t="shared" si="6"/>
        <v/>
      </c>
      <c r="L52" s="180" t="str">
        <f t="shared" si="7"/>
        <v/>
      </c>
      <c r="M52" s="181" t="str">
        <f t="shared" si="8"/>
        <v/>
      </c>
      <c r="N52" s="180" t="str">
        <f t="shared" si="9"/>
        <v/>
      </c>
      <c r="O52" s="173"/>
      <c r="P52" s="179"/>
      <c r="Q52" s="173"/>
      <c r="R52" s="179"/>
      <c r="S52" s="745"/>
      <c r="T52" s="777"/>
      <c r="U52" s="745"/>
      <c r="V52" s="746"/>
      <c r="W52" s="745"/>
      <c r="X52" s="777"/>
      <c r="Y52" s="745"/>
      <c r="Z52" s="777"/>
      <c r="AA52" s="745"/>
      <c r="AB52" s="774"/>
      <c r="AD52" s="784"/>
      <c r="AE52" s="785"/>
      <c r="AF52" s="785"/>
      <c r="AG52" s="786"/>
    </row>
    <row r="53" spans="1:33" x14ac:dyDescent="0.25">
      <c r="A53" s="173"/>
      <c r="B53" s="178"/>
      <c r="C53" s="183"/>
      <c r="D53" s="183"/>
      <c r="E53" s="183"/>
      <c r="F53" s="183"/>
      <c r="G53" s="183"/>
      <c r="H53" s="183"/>
      <c r="I53" s="181" t="str">
        <f t="shared" si="5"/>
        <v/>
      </c>
      <c r="J53" s="183"/>
      <c r="K53" s="182" t="str">
        <f t="shared" si="6"/>
        <v/>
      </c>
      <c r="L53" s="180" t="str">
        <f t="shared" si="7"/>
        <v/>
      </c>
      <c r="M53" s="181" t="str">
        <f t="shared" si="8"/>
        <v/>
      </c>
      <c r="N53" s="180" t="str">
        <f t="shared" si="9"/>
        <v/>
      </c>
      <c r="O53" s="173"/>
      <c r="P53" s="179"/>
      <c r="Q53" s="173"/>
      <c r="R53" s="179"/>
      <c r="S53" s="745"/>
      <c r="T53" s="777"/>
      <c r="U53" s="745"/>
      <c r="V53" s="746"/>
      <c r="W53" s="745"/>
      <c r="X53" s="777"/>
      <c r="Y53" s="745"/>
      <c r="Z53" s="777"/>
      <c r="AA53" s="745"/>
      <c r="AB53" s="774"/>
      <c r="AD53" s="784"/>
      <c r="AE53" s="785"/>
      <c r="AF53" s="785"/>
      <c r="AG53" s="786"/>
    </row>
    <row r="54" spans="1:33" x14ac:dyDescent="0.25">
      <c r="A54" s="173"/>
      <c r="B54" s="178"/>
      <c r="C54" s="183"/>
      <c r="D54" s="183"/>
      <c r="E54" s="183"/>
      <c r="F54" s="183"/>
      <c r="G54" s="183"/>
      <c r="H54" s="183"/>
      <c r="I54" s="181" t="str">
        <f t="shared" si="5"/>
        <v/>
      </c>
      <c r="J54" s="183"/>
      <c r="K54" s="182" t="str">
        <f t="shared" si="6"/>
        <v/>
      </c>
      <c r="L54" s="180" t="str">
        <f t="shared" si="7"/>
        <v/>
      </c>
      <c r="M54" s="181" t="str">
        <f t="shared" si="8"/>
        <v/>
      </c>
      <c r="N54" s="180" t="str">
        <f t="shared" si="9"/>
        <v/>
      </c>
      <c r="O54" s="173"/>
      <c r="P54" s="179"/>
      <c r="Q54" s="173"/>
      <c r="R54" s="179"/>
      <c r="S54" s="745"/>
      <c r="T54" s="777"/>
      <c r="U54" s="745"/>
      <c r="V54" s="746"/>
      <c r="W54" s="745"/>
      <c r="X54" s="777"/>
      <c r="Y54" s="745"/>
      <c r="Z54" s="777"/>
      <c r="AA54" s="745"/>
      <c r="AB54" s="774"/>
      <c r="AD54" s="784"/>
      <c r="AE54" s="785"/>
      <c r="AF54" s="785"/>
      <c r="AG54" s="786"/>
    </row>
    <row r="55" spans="1:33" x14ac:dyDescent="0.25">
      <c r="A55" s="173"/>
      <c r="B55" s="178"/>
      <c r="C55" s="183"/>
      <c r="D55" s="183"/>
      <c r="E55" s="183"/>
      <c r="F55" s="183"/>
      <c r="G55" s="183"/>
      <c r="H55" s="183"/>
      <c r="I55" s="181" t="str">
        <f t="shared" si="5"/>
        <v/>
      </c>
      <c r="J55" s="183"/>
      <c r="K55" s="182" t="str">
        <f t="shared" si="6"/>
        <v/>
      </c>
      <c r="L55" s="180" t="str">
        <f t="shared" si="7"/>
        <v/>
      </c>
      <c r="M55" s="181" t="str">
        <f t="shared" si="8"/>
        <v/>
      </c>
      <c r="N55" s="180" t="str">
        <f t="shared" si="9"/>
        <v/>
      </c>
      <c r="O55" s="173"/>
      <c r="P55" s="179"/>
      <c r="Q55" s="173"/>
      <c r="R55" s="179"/>
      <c r="S55" s="745"/>
      <c r="T55" s="777"/>
      <c r="U55" s="745"/>
      <c r="V55" s="746"/>
      <c r="W55" s="745"/>
      <c r="X55" s="777"/>
      <c r="Y55" s="745"/>
      <c r="Z55" s="777"/>
      <c r="AA55" s="745"/>
      <c r="AB55" s="774"/>
      <c r="AD55" s="784"/>
      <c r="AE55" s="785"/>
      <c r="AF55" s="785"/>
      <c r="AG55" s="786"/>
    </row>
    <row r="56" spans="1:33" x14ac:dyDescent="0.25">
      <c r="A56" s="173"/>
      <c r="B56" s="178"/>
      <c r="C56" s="183"/>
      <c r="D56" s="183"/>
      <c r="E56" s="183"/>
      <c r="F56" s="183"/>
      <c r="G56" s="183"/>
      <c r="H56" s="183"/>
      <c r="I56" s="181" t="str">
        <f t="shared" si="5"/>
        <v/>
      </c>
      <c r="J56" s="183"/>
      <c r="K56" s="182" t="str">
        <f t="shared" si="6"/>
        <v/>
      </c>
      <c r="L56" s="180" t="str">
        <f t="shared" si="7"/>
        <v/>
      </c>
      <c r="M56" s="181" t="str">
        <f t="shared" si="8"/>
        <v/>
      </c>
      <c r="N56" s="180" t="str">
        <f t="shared" si="9"/>
        <v/>
      </c>
      <c r="O56" s="173"/>
      <c r="P56" s="179"/>
      <c r="Q56" s="173"/>
      <c r="R56" s="179"/>
      <c r="S56" s="745"/>
      <c r="T56" s="777"/>
      <c r="U56" s="745"/>
      <c r="V56" s="746"/>
      <c r="W56" s="745"/>
      <c r="X56" s="777"/>
      <c r="Y56" s="745"/>
      <c r="Z56" s="777"/>
      <c r="AA56" s="745"/>
      <c r="AB56" s="774"/>
      <c r="AD56" s="784"/>
      <c r="AE56" s="785"/>
      <c r="AF56" s="785"/>
      <c r="AG56" s="786"/>
    </row>
    <row r="57" spans="1:33" x14ac:dyDescent="0.25">
      <c r="A57" s="173"/>
      <c r="B57" s="178"/>
      <c r="C57" s="183"/>
      <c r="D57" s="183"/>
      <c r="E57" s="183"/>
      <c r="F57" s="183"/>
      <c r="G57" s="183"/>
      <c r="H57" s="183"/>
      <c r="I57" s="181" t="str">
        <f t="shared" si="5"/>
        <v/>
      </c>
      <c r="J57" s="183"/>
      <c r="K57" s="182" t="str">
        <f t="shared" si="6"/>
        <v/>
      </c>
      <c r="L57" s="180" t="str">
        <f t="shared" si="7"/>
        <v/>
      </c>
      <c r="M57" s="181" t="str">
        <f t="shared" si="8"/>
        <v/>
      </c>
      <c r="N57" s="180" t="str">
        <f t="shared" si="9"/>
        <v/>
      </c>
      <c r="O57" s="173"/>
      <c r="P57" s="179"/>
      <c r="Q57" s="173"/>
      <c r="R57" s="179"/>
      <c r="S57" s="745"/>
      <c r="T57" s="777"/>
      <c r="U57" s="745"/>
      <c r="V57" s="746"/>
      <c r="W57" s="745"/>
      <c r="X57" s="777"/>
      <c r="Y57" s="745"/>
      <c r="Z57" s="777"/>
      <c r="AA57" s="745"/>
      <c r="AB57" s="774"/>
      <c r="AD57" s="784"/>
      <c r="AE57" s="785"/>
      <c r="AF57" s="785"/>
      <c r="AG57" s="786"/>
    </row>
    <row r="58" spans="1:33" x14ac:dyDescent="0.25">
      <c r="A58" s="173"/>
      <c r="B58" s="178"/>
      <c r="C58" s="183"/>
      <c r="D58" s="183"/>
      <c r="E58" s="183"/>
      <c r="F58" s="183"/>
      <c r="G58" s="183"/>
      <c r="H58" s="183"/>
      <c r="I58" s="181" t="str">
        <f t="shared" si="5"/>
        <v/>
      </c>
      <c r="J58" s="183"/>
      <c r="K58" s="182" t="str">
        <f t="shared" si="6"/>
        <v/>
      </c>
      <c r="L58" s="180" t="str">
        <f t="shared" si="7"/>
        <v/>
      </c>
      <c r="M58" s="181" t="str">
        <f t="shared" si="8"/>
        <v/>
      </c>
      <c r="N58" s="180" t="str">
        <f t="shared" si="9"/>
        <v/>
      </c>
      <c r="O58" s="173"/>
      <c r="P58" s="179"/>
      <c r="Q58" s="173"/>
      <c r="R58" s="179"/>
      <c r="S58" s="745"/>
      <c r="T58" s="777"/>
      <c r="U58" s="745"/>
      <c r="V58" s="746"/>
      <c r="W58" s="745"/>
      <c r="X58" s="777"/>
      <c r="Y58" s="745"/>
      <c r="Z58" s="777"/>
      <c r="AA58" s="745"/>
      <c r="AB58" s="774"/>
      <c r="AD58" s="784"/>
      <c r="AE58" s="785"/>
      <c r="AF58" s="785"/>
      <c r="AG58" s="786"/>
    </row>
    <row r="59" spans="1:33" x14ac:dyDescent="0.25">
      <c r="A59" s="173"/>
      <c r="B59" s="178"/>
      <c r="C59" s="183"/>
      <c r="D59" s="183"/>
      <c r="E59" s="183"/>
      <c r="F59" s="183"/>
      <c r="G59" s="183"/>
      <c r="H59" s="183"/>
      <c r="I59" s="181" t="str">
        <f t="shared" si="5"/>
        <v/>
      </c>
      <c r="J59" s="183"/>
      <c r="K59" s="182" t="str">
        <f t="shared" si="6"/>
        <v/>
      </c>
      <c r="L59" s="180" t="str">
        <f t="shared" si="7"/>
        <v/>
      </c>
      <c r="M59" s="181" t="str">
        <f t="shared" si="8"/>
        <v/>
      </c>
      <c r="N59" s="180" t="str">
        <f t="shared" si="9"/>
        <v/>
      </c>
      <c r="O59" s="173"/>
      <c r="P59" s="179"/>
      <c r="Q59" s="173"/>
      <c r="R59" s="179"/>
      <c r="S59" s="745"/>
      <c r="T59" s="777"/>
      <c r="U59" s="745"/>
      <c r="V59" s="746"/>
      <c r="W59" s="745"/>
      <c r="X59" s="777"/>
      <c r="Y59" s="745"/>
      <c r="Z59" s="777"/>
      <c r="AA59" s="745"/>
      <c r="AB59" s="774"/>
      <c r="AD59" s="784"/>
      <c r="AE59" s="785"/>
      <c r="AF59" s="785"/>
      <c r="AG59" s="786"/>
    </row>
    <row r="60" spans="1:33" x14ac:dyDescent="0.25">
      <c r="A60" s="173"/>
      <c r="B60" s="178"/>
      <c r="C60" s="183"/>
      <c r="D60" s="183"/>
      <c r="E60" s="183"/>
      <c r="F60" s="183"/>
      <c r="G60" s="183"/>
      <c r="H60" s="183"/>
      <c r="I60" s="181" t="str">
        <f t="shared" si="5"/>
        <v/>
      </c>
      <c r="J60" s="183"/>
      <c r="K60" s="182" t="str">
        <f t="shared" si="6"/>
        <v/>
      </c>
      <c r="L60" s="180" t="str">
        <f t="shared" si="7"/>
        <v/>
      </c>
      <c r="M60" s="181" t="str">
        <f t="shared" si="8"/>
        <v/>
      </c>
      <c r="N60" s="180" t="str">
        <f t="shared" si="9"/>
        <v/>
      </c>
      <c r="O60" s="173"/>
      <c r="P60" s="179"/>
      <c r="Q60" s="173"/>
      <c r="R60" s="179"/>
      <c r="S60" s="745"/>
      <c r="T60" s="777"/>
      <c r="U60" s="745"/>
      <c r="V60" s="746"/>
      <c r="W60" s="745"/>
      <c r="X60" s="777"/>
      <c r="Y60" s="745"/>
      <c r="Z60" s="777"/>
      <c r="AA60" s="745"/>
      <c r="AB60" s="774"/>
      <c r="AD60" s="784"/>
      <c r="AE60" s="785"/>
      <c r="AF60" s="785"/>
      <c r="AG60" s="786"/>
    </row>
    <row r="61" spans="1:33" x14ac:dyDescent="0.25">
      <c r="A61" s="173"/>
      <c r="B61" s="178"/>
      <c r="C61" s="183"/>
      <c r="D61" s="183"/>
      <c r="E61" s="183"/>
      <c r="F61" s="183"/>
      <c r="G61" s="183"/>
      <c r="H61" s="183"/>
      <c r="I61" s="181" t="str">
        <f t="shared" si="5"/>
        <v/>
      </c>
      <c r="J61" s="183"/>
      <c r="K61" s="182" t="str">
        <f t="shared" si="6"/>
        <v/>
      </c>
      <c r="L61" s="180" t="str">
        <f t="shared" si="7"/>
        <v/>
      </c>
      <c r="M61" s="181" t="str">
        <f t="shared" si="8"/>
        <v/>
      </c>
      <c r="N61" s="180" t="str">
        <f t="shared" si="9"/>
        <v/>
      </c>
      <c r="O61" s="173"/>
      <c r="P61" s="179"/>
      <c r="Q61" s="173"/>
      <c r="R61" s="179"/>
      <c r="S61" s="745"/>
      <c r="T61" s="777"/>
      <c r="U61" s="745"/>
      <c r="V61" s="746"/>
      <c r="W61" s="745"/>
      <c r="X61" s="777"/>
      <c r="Y61" s="745"/>
      <c r="Z61" s="777"/>
      <c r="AA61" s="745"/>
      <c r="AB61" s="774"/>
      <c r="AD61" s="784"/>
      <c r="AE61" s="785"/>
      <c r="AF61" s="785"/>
      <c r="AG61" s="786"/>
    </row>
    <row r="62" spans="1:33" x14ac:dyDescent="0.25">
      <c r="A62" s="173"/>
      <c r="B62" s="178"/>
      <c r="C62" s="183"/>
      <c r="D62" s="183"/>
      <c r="E62" s="183"/>
      <c r="F62" s="183"/>
      <c r="G62" s="183"/>
      <c r="H62" s="183"/>
      <c r="I62" s="181" t="str">
        <f t="shared" si="5"/>
        <v/>
      </c>
      <c r="J62" s="183"/>
      <c r="K62" s="182" t="str">
        <f t="shared" si="6"/>
        <v/>
      </c>
      <c r="L62" s="180" t="str">
        <f t="shared" si="7"/>
        <v/>
      </c>
      <c r="M62" s="181" t="str">
        <f t="shared" si="8"/>
        <v/>
      </c>
      <c r="N62" s="180" t="str">
        <f t="shared" si="9"/>
        <v/>
      </c>
      <c r="O62" s="173"/>
      <c r="P62" s="179"/>
      <c r="Q62" s="173"/>
      <c r="R62" s="179"/>
      <c r="S62" s="745"/>
      <c r="T62" s="777"/>
      <c r="U62" s="745"/>
      <c r="V62" s="746"/>
      <c r="W62" s="745"/>
      <c r="X62" s="777"/>
      <c r="Y62" s="745"/>
      <c r="Z62" s="777"/>
      <c r="AA62" s="745"/>
      <c r="AB62" s="774"/>
      <c r="AD62" s="784"/>
      <c r="AE62" s="785"/>
      <c r="AF62" s="785"/>
      <c r="AG62" s="786"/>
    </row>
    <row r="63" spans="1:33" x14ac:dyDescent="0.25">
      <c r="A63" s="173"/>
      <c r="B63" s="178"/>
      <c r="C63" s="183"/>
      <c r="D63" s="183"/>
      <c r="E63" s="183"/>
      <c r="F63" s="183"/>
      <c r="G63" s="183"/>
      <c r="H63" s="183"/>
      <c r="I63" s="181" t="str">
        <f t="shared" si="5"/>
        <v/>
      </c>
      <c r="J63" s="183"/>
      <c r="K63" s="182" t="str">
        <f t="shared" si="6"/>
        <v/>
      </c>
      <c r="L63" s="180" t="str">
        <f t="shared" si="7"/>
        <v/>
      </c>
      <c r="M63" s="181" t="str">
        <f t="shared" si="8"/>
        <v/>
      </c>
      <c r="N63" s="180" t="str">
        <f t="shared" si="9"/>
        <v/>
      </c>
      <c r="O63" s="173"/>
      <c r="P63" s="179"/>
      <c r="Q63" s="173"/>
      <c r="R63" s="179"/>
      <c r="S63" s="745"/>
      <c r="T63" s="777"/>
      <c r="U63" s="745"/>
      <c r="V63" s="746"/>
      <c r="W63" s="745"/>
      <c r="X63" s="777"/>
      <c r="Y63" s="745"/>
      <c r="Z63" s="777"/>
      <c r="AA63" s="745"/>
      <c r="AB63" s="774"/>
      <c r="AD63" s="784"/>
      <c r="AE63" s="785"/>
      <c r="AF63" s="785"/>
      <c r="AG63" s="786"/>
    </row>
    <row r="64" spans="1:33" x14ac:dyDescent="0.25">
      <c r="A64" s="173"/>
      <c r="B64" s="178"/>
      <c r="C64" s="183"/>
      <c r="D64" s="183"/>
      <c r="E64" s="183"/>
      <c r="F64" s="183"/>
      <c r="G64" s="183"/>
      <c r="H64" s="183"/>
      <c r="I64" s="181" t="str">
        <f t="shared" si="5"/>
        <v/>
      </c>
      <c r="J64" s="183"/>
      <c r="K64" s="182" t="str">
        <f t="shared" si="6"/>
        <v/>
      </c>
      <c r="L64" s="180" t="str">
        <f t="shared" si="7"/>
        <v/>
      </c>
      <c r="M64" s="181" t="str">
        <f t="shared" si="8"/>
        <v/>
      </c>
      <c r="N64" s="180" t="str">
        <f t="shared" si="9"/>
        <v/>
      </c>
      <c r="O64" s="173"/>
      <c r="P64" s="179"/>
      <c r="Q64" s="173"/>
      <c r="R64" s="179"/>
      <c r="S64" s="745"/>
      <c r="T64" s="777"/>
      <c r="U64" s="745"/>
      <c r="V64" s="746"/>
      <c r="W64" s="745"/>
      <c r="X64" s="777"/>
      <c r="Y64" s="745"/>
      <c r="Z64" s="777"/>
      <c r="AA64" s="745"/>
      <c r="AB64" s="774"/>
      <c r="AD64" s="784"/>
      <c r="AE64" s="785"/>
      <c r="AF64" s="785"/>
      <c r="AG64" s="786"/>
    </row>
    <row r="65" spans="1:33" x14ac:dyDescent="0.25">
      <c r="A65" s="173"/>
      <c r="B65" s="178"/>
      <c r="C65" s="183"/>
      <c r="D65" s="183"/>
      <c r="E65" s="183"/>
      <c r="F65" s="183"/>
      <c r="G65" s="183"/>
      <c r="H65" s="183"/>
      <c r="I65" s="181" t="str">
        <f t="shared" si="5"/>
        <v/>
      </c>
      <c r="J65" s="183"/>
      <c r="K65" s="182" t="str">
        <f t="shared" si="6"/>
        <v/>
      </c>
      <c r="L65" s="180" t="str">
        <f t="shared" si="7"/>
        <v/>
      </c>
      <c r="M65" s="181" t="str">
        <f t="shared" si="8"/>
        <v/>
      </c>
      <c r="N65" s="180" t="str">
        <f t="shared" si="9"/>
        <v/>
      </c>
      <c r="O65" s="173"/>
      <c r="P65" s="179"/>
      <c r="Q65" s="173"/>
      <c r="R65" s="179"/>
      <c r="S65" s="745"/>
      <c r="T65" s="777"/>
      <c r="U65" s="745"/>
      <c r="V65" s="746"/>
      <c r="W65" s="745"/>
      <c r="X65" s="777"/>
      <c r="Y65" s="745"/>
      <c r="Z65" s="777"/>
      <c r="AA65" s="745"/>
      <c r="AB65" s="774"/>
      <c r="AD65" s="784"/>
      <c r="AE65" s="785"/>
      <c r="AF65" s="785"/>
      <c r="AG65" s="786"/>
    </row>
    <row r="66" spans="1:33" x14ac:dyDescent="0.25">
      <c r="A66" s="173"/>
      <c r="B66" s="178"/>
      <c r="C66" s="183"/>
      <c r="D66" s="183"/>
      <c r="E66" s="183"/>
      <c r="F66" s="183"/>
      <c r="G66" s="183"/>
      <c r="H66" s="183"/>
      <c r="I66" s="181" t="str">
        <f t="shared" si="5"/>
        <v/>
      </c>
      <c r="J66" s="183"/>
      <c r="K66" s="182" t="str">
        <f t="shared" si="6"/>
        <v/>
      </c>
      <c r="L66" s="180" t="str">
        <f t="shared" si="7"/>
        <v/>
      </c>
      <c r="M66" s="181" t="str">
        <f t="shared" si="8"/>
        <v/>
      </c>
      <c r="N66" s="180" t="str">
        <f t="shared" si="9"/>
        <v/>
      </c>
      <c r="O66" s="173"/>
      <c r="P66" s="179"/>
      <c r="Q66" s="173"/>
      <c r="R66" s="179"/>
      <c r="S66" s="745"/>
      <c r="T66" s="777"/>
      <c r="U66" s="745"/>
      <c r="V66" s="746"/>
      <c r="W66" s="745"/>
      <c r="X66" s="777"/>
      <c r="Y66" s="745"/>
      <c r="Z66" s="777"/>
      <c r="AA66" s="745"/>
      <c r="AB66" s="774"/>
      <c r="AD66" s="784"/>
      <c r="AE66" s="785"/>
      <c r="AF66" s="785"/>
      <c r="AG66" s="786"/>
    </row>
    <row r="67" spans="1:33" x14ac:dyDescent="0.25">
      <c r="A67" s="173"/>
      <c r="B67" s="178"/>
      <c r="C67" s="183"/>
      <c r="D67" s="183"/>
      <c r="E67" s="183"/>
      <c r="F67" s="183"/>
      <c r="G67" s="183"/>
      <c r="H67" s="183"/>
      <c r="I67" s="181" t="str">
        <f t="shared" si="5"/>
        <v/>
      </c>
      <c r="J67" s="183"/>
      <c r="K67" s="182" t="str">
        <f t="shared" si="6"/>
        <v/>
      </c>
      <c r="L67" s="180" t="str">
        <f t="shared" si="7"/>
        <v/>
      </c>
      <c r="M67" s="181" t="str">
        <f t="shared" si="8"/>
        <v/>
      </c>
      <c r="N67" s="180" t="str">
        <f t="shared" si="9"/>
        <v/>
      </c>
      <c r="O67" s="173"/>
      <c r="P67" s="179"/>
      <c r="Q67" s="173"/>
      <c r="R67" s="179"/>
      <c r="S67" s="745"/>
      <c r="T67" s="777"/>
      <c r="U67" s="745"/>
      <c r="V67" s="746"/>
      <c r="W67" s="745"/>
      <c r="X67" s="777"/>
      <c r="Y67" s="745"/>
      <c r="Z67" s="777"/>
      <c r="AA67" s="745"/>
      <c r="AB67" s="774"/>
      <c r="AD67" s="784"/>
      <c r="AE67" s="785"/>
      <c r="AF67" s="785"/>
      <c r="AG67" s="786"/>
    </row>
    <row r="68" spans="1:33" x14ac:dyDescent="0.25">
      <c r="A68" s="173"/>
      <c r="B68" s="178"/>
      <c r="C68" s="183"/>
      <c r="D68" s="183"/>
      <c r="E68" s="183"/>
      <c r="F68" s="183"/>
      <c r="G68" s="183"/>
      <c r="H68" s="183"/>
      <c r="I68" s="181" t="str">
        <f t="shared" si="5"/>
        <v/>
      </c>
      <c r="J68" s="183"/>
      <c r="K68" s="182" t="str">
        <f t="shared" si="6"/>
        <v/>
      </c>
      <c r="L68" s="180" t="str">
        <f t="shared" si="7"/>
        <v/>
      </c>
      <c r="M68" s="181" t="str">
        <f t="shared" si="8"/>
        <v/>
      </c>
      <c r="N68" s="180" t="str">
        <f t="shared" si="9"/>
        <v/>
      </c>
      <c r="O68" s="173"/>
      <c r="P68" s="179"/>
      <c r="Q68" s="173"/>
      <c r="R68" s="179"/>
      <c r="S68" s="745"/>
      <c r="T68" s="777"/>
      <c r="U68" s="745"/>
      <c r="V68" s="746"/>
      <c r="W68" s="745"/>
      <c r="X68" s="777"/>
      <c r="Y68" s="745"/>
      <c r="Z68" s="777"/>
      <c r="AA68" s="745"/>
      <c r="AB68" s="774"/>
      <c r="AD68" s="784"/>
      <c r="AE68" s="785"/>
      <c r="AF68" s="785"/>
      <c r="AG68" s="786"/>
    </row>
    <row r="69" spans="1:33" x14ac:dyDescent="0.25">
      <c r="A69" s="173"/>
      <c r="B69" s="178"/>
      <c r="C69" s="183"/>
      <c r="D69" s="183"/>
      <c r="E69" s="183"/>
      <c r="F69" s="183"/>
      <c r="G69" s="183"/>
      <c r="H69" s="183"/>
      <c r="I69" s="181" t="str">
        <f t="shared" si="5"/>
        <v/>
      </c>
      <c r="J69" s="183"/>
      <c r="K69" s="182" t="str">
        <f t="shared" si="6"/>
        <v/>
      </c>
      <c r="L69" s="180" t="str">
        <f t="shared" si="7"/>
        <v/>
      </c>
      <c r="M69" s="181" t="str">
        <f t="shared" si="8"/>
        <v/>
      </c>
      <c r="N69" s="180" t="str">
        <f t="shared" si="9"/>
        <v/>
      </c>
      <c r="O69" s="173"/>
      <c r="P69" s="179"/>
      <c r="Q69" s="173"/>
      <c r="R69" s="179"/>
      <c r="S69" s="745"/>
      <c r="T69" s="777"/>
      <c r="U69" s="745"/>
      <c r="V69" s="746"/>
      <c r="W69" s="745"/>
      <c r="X69" s="777"/>
      <c r="Y69" s="745"/>
      <c r="Z69" s="777"/>
      <c r="AA69" s="745"/>
      <c r="AB69" s="774"/>
      <c r="AD69" s="784"/>
      <c r="AE69" s="785"/>
      <c r="AF69" s="785"/>
      <c r="AG69" s="786"/>
    </row>
    <row r="70" spans="1:33" x14ac:dyDescent="0.25">
      <c r="A70" s="173"/>
      <c r="B70" s="178"/>
      <c r="C70" s="183"/>
      <c r="D70" s="183"/>
      <c r="E70" s="183"/>
      <c r="F70" s="183"/>
      <c r="G70" s="183"/>
      <c r="H70" s="183"/>
      <c r="I70" s="181" t="str">
        <f t="shared" si="5"/>
        <v/>
      </c>
      <c r="J70" s="183"/>
      <c r="K70" s="182" t="str">
        <f t="shared" si="6"/>
        <v/>
      </c>
      <c r="L70" s="180" t="str">
        <f t="shared" si="7"/>
        <v/>
      </c>
      <c r="M70" s="181" t="str">
        <f t="shared" si="8"/>
        <v/>
      </c>
      <c r="N70" s="180" t="str">
        <f t="shared" si="9"/>
        <v/>
      </c>
      <c r="O70" s="173"/>
      <c r="P70" s="179"/>
      <c r="Q70" s="173"/>
      <c r="R70" s="179"/>
      <c r="S70" s="745"/>
      <c r="T70" s="777"/>
      <c r="U70" s="745"/>
      <c r="V70" s="746"/>
      <c r="W70" s="745"/>
      <c r="X70" s="777"/>
      <c r="Y70" s="745"/>
      <c r="Z70" s="777"/>
      <c r="AA70" s="745"/>
      <c r="AB70" s="774"/>
      <c r="AD70" s="784"/>
      <c r="AE70" s="785"/>
      <c r="AF70" s="785"/>
      <c r="AG70" s="786"/>
    </row>
    <row r="71" spans="1:33" x14ac:dyDescent="0.25">
      <c r="A71" s="173"/>
      <c r="B71" s="178"/>
      <c r="C71" s="183"/>
      <c r="D71" s="183"/>
      <c r="E71" s="183"/>
      <c r="F71" s="183"/>
      <c r="G71" s="183"/>
      <c r="H71" s="183"/>
      <c r="I71" s="181" t="str">
        <f t="shared" si="5"/>
        <v/>
      </c>
      <c r="J71" s="183"/>
      <c r="K71" s="182" t="str">
        <f t="shared" si="6"/>
        <v/>
      </c>
      <c r="L71" s="180" t="str">
        <f t="shared" si="7"/>
        <v/>
      </c>
      <c r="M71" s="181" t="str">
        <f t="shared" si="8"/>
        <v/>
      </c>
      <c r="N71" s="180" t="str">
        <f t="shared" si="9"/>
        <v/>
      </c>
      <c r="O71" s="173"/>
      <c r="P71" s="179"/>
      <c r="Q71" s="173"/>
      <c r="R71" s="179"/>
      <c r="S71" s="745"/>
      <c r="T71" s="777"/>
      <c r="U71" s="745"/>
      <c r="V71" s="746"/>
      <c r="W71" s="745"/>
      <c r="X71" s="777"/>
      <c r="Y71" s="745"/>
      <c r="Z71" s="777"/>
      <c r="AA71" s="745"/>
      <c r="AB71" s="774"/>
      <c r="AD71" s="784"/>
      <c r="AE71" s="785"/>
      <c r="AF71" s="785"/>
      <c r="AG71" s="786"/>
    </row>
    <row r="72" spans="1:33" x14ac:dyDescent="0.25">
      <c r="A72" s="173"/>
      <c r="B72" s="178"/>
      <c r="C72" s="183"/>
      <c r="D72" s="183"/>
      <c r="E72" s="183"/>
      <c r="F72" s="183"/>
      <c r="G72" s="183"/>
      <c r="H72" s="183"/>
      <c r="I72" s="181" t="str">
        <f t="shared" si="5"/>
        <v/>
      </c>
      <c r="J72" s="183"/>
      <c r="K72" s="182" t="str">
        <f t="shared" si="6"/>
        <v/>
      </c>
      <c r="L72" s="180" t="str">
        <f t="shared" si="7"/>
        <v/>
      </c>
      <c r="M72" s="181" t="str">
        <f t="shared" si="8"/>
        <v/>
      </c>
      <c r="N72" s="180" t="str">
        <f t="shared" si="9"/>
        <v/>
      </c>
      <c r="O72" s="173"/>
      <c r="P72" s="179"/>
      <c r="Q72" s="173"/>
      <c r="R72" s="179"/>
      <c r="S72" s="745"/>
      <c r="T72" s="777"/>
      <c r="U72" s="745"/>
      <c r="V72" s="746"/>
      <c r="W72" s="745"/>
      <c r="X72" s="777"/>
      <c r="Y72" s="745"/>
      <c r="Z72" s="777"/>
      <c r="AA72" s="745"/>
      <c r="AB72" s="774"/>
      <c r="AD72" s="784"/>
      <c r="AE72" s="785"/>
      <c r="AF72" s="785"/>
      <c r="AG72" s="786"/>
    </row>
    <row r="73" spans="1:33" x14ac:dyDescent="0.25">
      <c r="A73" s="173"/>
      <c r="B73" s="178"/>
      <c r="C73" s="183"/>
      <c r="D73" s="183"/>
      <c r="E73" s="183"/>
      <c r="F73" s="183"/>
      <c r="G73" s="183"/>
      <c r="H73" s="183"/>
      <c r="I73" s="181" t="str">
        <f t="shared" si="5"/>
        <v/>
      </c>
      <c r="J73" s="183"/>
      <c r="K73" s="182" t="str">
        <f t="shared" si="6"/>
        <v/>
      </c>
      <c r="L73" s="180" t="str">
        <f t="shared" si="7"/>
        <v/>
      </c>
      <c r="M73" s="181" t="str">
        <f t="shared" si="8"/>
        <v/>
      </c>
      <c r="N73" s="180" t="str">
        <f t="shared" si="9"/>
        <v/>
      </c>
      <c r="O73" s="173"/>
      <c r="P73" s="179"/>
      <c r="Q73" s="173"/>
      <c r="R73" s="179"/>
      <c r="S73" s="745"/>
      <c r="T73" s="777"/>
      <c r="U73" s="745"/>
      <c r="V73" s="746"/>
      <c r="W73" s="745"/>
      <c r="X73" s="777"/>
      <c r="Y73" s="745"/>
      <c r="Z73" s="777"/>
      <c r="AA73" s="745"/>
      <c r="AB73" s="774"/>
      <c r="AD73" s="784"/>
      <c r="AE73" s="785"/>
      <c r="AF73" s="785"/>
      <c r="AG73" s="786"/>
    </row>
    <row r="74" spans="1:33" x14ac:dyDescent="0.25">
      <c r="A74" s="173"/>
      <c r="B74" s="178"/>
      <c r="C74" s="183"/>
      <c r="D74" s="183"/>
      <c r="E74" s="183"/>
      <c r="F74" s="183"/>
      <c r="G74" s="183"/>
      <c r="H74" s="183"/>
      <c r="I74" s="181" t="str">
        <f t="shared" si="5"/>
        <v/>
      </c>
      <c r="J74" s="183"/>
      <c r="K74" s="182" t="str">
        <f t="shared" si="6"/>
        <v/>
      </c>
      <c r="L74" s="180" t="str">
        <f t="shared" si="7"/>
        <v/>
      </c>
      <c r="M74" s="181" t="str">
        <f t="shared" si="8"/>
        <v/>
      </c>
      <c r="N74" s="180" t="str">
        <f t="shared" si="9"/>
        <v/>
      </c>
      <c r="O74" s="173"/>
      <c r="P74" s="179"/>
      <c r="Q74" s="173"/>
      <c r="R74" s="179"/>
      <c r="S74" s="745"/>
      <c r="T74" s="777"/>
      <c r="U74" s="745"/>
      <c r="V74" s="746"/>
      <c r="W74" s="745"/>
      <c r="X74" s="777"/>
      <c r="Y74" s="745"/>
      <c r="Z74" s="777"/>
      <c r="AA74" s="745"/>
      <c r="AB74" s="774"/>
      <c r="AD74" s="784"/>
      <c r="AE74" s="785"/>
      <c r="AF74" s="785"/>
      <c r="AG74" s="786"/>
    </row>
    <row r="75" spans="1:33" x14ac:dyDescent="0.25">
      <c r="A75" s="173"/>
      <c r="B75" s="178"/>
      <c r="C75" s="183"/>
      <c r="D75" s="183"/>
      <c r="E75" s="183"/>
      <c r="F75" s="183"/>
      <c r="G75" s="183"/>
      <c r="H75" s="183"/>
      <c r="I75" s="181" t="str">
        <f t="shared" si="5"/>
        <v/>
      </c>
      <c r="J75" s="183"/>
      <c r="K75" s="182" t="str">
        <f t="shared" si="6"/>
        <v/>
      </c>
      <c r="L75" s="180" t="str">
        <f t="shared" si="7"/>
        <v/>
      </c>
      <c r="M75" s="181" t="str">
        <f t="shared" si="8"/>
        <v/>
      </c>
      <c r="N75" s="180" t="str">
        <f t="shared" si="9"/>
        <v/>
      </c>
      <c r="O75" s="173"/>
      <c r="P75" s="179"/>
      <c r="Q75" s="173"/>
      <c r="R75" s="179"/>
      <c r="S75" s="745"/>
      <c r="T75" s="777"/>
      <c r="U75" s="745"/>
      <c r="V75" s="746"/>
      <c r="W75" s="745"/>
      <c r="X75" s="777"/>
      <c r="Y75" s="745"/>
      <c r="Z75" s="777"/>
      <c r="AA75" s="745"/>
      <c r="AB75" s="774"/>
      <c r="AD75" s="784"/>
      <c r="AE75" s="785"/>
      <c r="AF75" s="785"/>
      <c r="AG75" s="786"/>
    </row>
    <row r="76" spans="1:33" x14ac:dyDescent="0.25">
      <c r="A76" s="173"/>
      <c r="B76" s="178"/>
      <c r="C76" s="183"/>
      <c r="D76" s="183"/>
      <c r="E76" s="183"/>
      <c r="F76" s="183"/>
      <c r="G76" s="183"/>
      <c r="H76" s="183"/>
      <c r="I76" s="181" t="str">
        <f t="shared" si="5"/>
        <v/>
      </c>
      <c r="J76" s="183"/>
      <c r="K76" s="182" t="str">
        <f t="shared" si="6"/>
        <v/>
      </c>
      <c r="L76" s="180" t="str">
        <f t="shared" si="7"/>
        <v/>
      </c>
      <c r="M76" s="181" t="str">
        <f t="shared" si="8"/>
        <v/>
      </c>
      <c r="N76" s="180" t="str">
        <f t="shared" si="9"/>
        <v/>
      </c>
      <c r="O76" s="173"/>
      <c r="P76" s="179"/>
      <c r="Q76" s="173"/>
      <c r="R76" s="179"/>
      <c r="S76" s="745"/>
      <c r="T76" s="777"/>
      <c r="U76" s="745"/>
      <c r="V76" s="746"/>
      <c r="W76" s="745"/>
      <c r="X76" s="777"/>
      <c r="Y76" s="745"/>
      <c r="Z76" s="777"/>
      <c r="AA76" s="745"/>
      <c r="AB76" s="774"/>
      <c r="AD76" s="784"/>
      <c r="AE76" s="785"/>
      <c r="AF76" s="785"/>
      <c r="AG76" s="786"/>
    </row>
    <row r="77" spans="1:33" x14ac:dyDescent="0.25">
      <c r="A77" s="173"/>
      <c r="B77" s="178"/>
      <c r="C77" s="183"/>
      <c r="D77" s="183"/>
      <c r="E77" s="183"/>
      <c r="F77" s="183"/>
      <c r="G77" s="183"/>
      <c r="H77" s="183"/>
      <c r="I77" s="181" t="str">
        <f t="shared" si="5"/>
        <v/>
      </c>
      <c r="J77" s="183"/>
      <c r="K77" s="182" t="str">
        <f t="shared" si="6"/>
        <v/>
      </c>
      <c r="L77" s="180" t="str">
        <f t="shared" si="7"/>
        <v/>
      </c>
      <c r="M77" s="181" t="str">
        <f t="shared" si="8"/>
        <v/>
      </c>
      <c r="N77" s="180" t="str">
        <f t="shared" si="9"/>
        <v/>
      </c>
      <c r="O77" s="173"/>
      <c r="P77" s="179"/>
      <c r="Q77" s="173"/>
      <c r="R77" s="179"/>
      <c r="S77" s="745"/>
      <c r="T77" s="777"/>
      <c r="U77" s="745"/>
      <c r="V77" s="746"/>
      <c r="W77" s="745"/>
      <c r="X77" s="777"/>
      <c r="Y77" s="745"/>
      <c r="Z77" s="777"/>
      <c r="AA77" s="745"/>
      <c r="AB77" s="774"/>
      <c r="AD77" s="784"/>
      <c r="AE77" s="785"/>
      <c r="AF77" s="785"/>
      <c r="AG77" s="786"/>
    </row>
    <row r="78" spans="1:33" x14ac:dyDescent="0.25">
      <c r="A78" s="173"/>
      <c r="B78" s="178"/>
      <c r="C78" s="183"/>
      <c r="D78" s="183"/>
      <c r="E78" s="183"/>
      <c r="F78" s="183"/>
      <c r="G78" s="183"/>
      <c r="H78" s="183"/>
      <c r="I78" s="181" t="str">
        <f t="shared" si="5"/>
        <v/>
      </c>
      <c r="J78" s="183"/>
      <c r="K78" s="182" t="str">
        <f t="shared" si="6"/>
        <v/>
      </c>
      <c r="L78" s="180" t="str">
        <f t="shared" si="7"/>
        <v/>
      </c>
      <c r="M78" s="181" t="str">
        <f t="shared" si="8"/>
        <v/>
      </c>
      <c r="N78" s="180" t="str">
        <f t="shared" si="9"/>
        <v/>
      </c>
      <c r="O78" s="173"/>
      <c r="P78" s="179"/>
      <c r="Q78" s="173"/>
      <c r="R78" s="179"/>
      <c r="S78" s="745"/>
      <c r="T78" s="777"/>
      <c r="U78" s="745"/>
      <c r="V78" s="746"/>
      <c r="W78" s="745"/>
      <c r="X78" s="777"/>
      <c r="Y78" s="745"/>
      <c r="Z78" s="777"/>
      <c r="AA78" s="745"/>
      <c r="AB78" s="774"/>
      <c r="AD78" s="784"/>
      <c r="AE78" s="785"/>
      <c r="AF78" s="785"/>
      <c r="AG78" s="786"/>
    </row>
    <row r="79" spans="1:33" x14ac:dyDescent="0.25">
      <c r="A79" s="173"/>
      <c r="B79" s="178"/>
      <c r="C79" s="183"/>
      <c r="D79" s="183"/>
      <c r="E79" s="183"/>
      <c r="F79" s="183"/>
      <c r="G79" s="183"/>
      <c r="H79" s="183"/>
      <c r="I79" s="181" t="str">
        <f t="shared" si="5"/>
        <v/>
      </c>
      <c r="J79" s="183"/>
      <c r="K79" s="182" t="str">
        <f t="shared" si="6"/>
        <v/>
      </c>
      <c r="L79" s="180" t="str">
        <f t="shared" si="7"/>
        <v/>
      </c>
      <c r="M79" s="181" t="str">
        <f t="shared" si="8"/>
        <v/>
      </c>
      <c r="N79" s="180" t="str">
        <f t="shared" si="9"/>
        <v/>
      </c>
      <c r="O79" s="173"/>
      <c r="P79" s="179"/>
      <c r="Q79" s="173"/>
      <c r="R79" s="179"/>
      <c r="S79" s="745"/>
      <c r="T79" s="777"/>
      <c r="U79" s="745"/>
      <c r="V79" s="746"/>
      <c r="W79" s="745"/>
      <c r="X79" s="777"/>
      <c r="Y79" s="745"/>
      <c r="Z79" s="777"/>
      <c r="AA79" s="745"/>
      <c r="AB79" s="774"/>
      <c r="AD79" s="784"/>
      <c r="AE79" s="785"/>
      <c r="AF79" s="785"/>
      <c r="AG79" s="786"/>
    </row>
    <row r="80" spans="1:33" x14ac:dyDescent="0.25">
      <c r="A80" s="173"/>
      <c r="B80" s="178"/>
      <c r="C80" s="183"/>
      <c r="D80" s="183"/>
      <c r="E80" s="183"/>
      <c r="F80" s="183"/>
      <c r="G80" s="183"/>
      <c r="H80" s="183"/>
      <c r="I80" s="181" t="str">
        <f t="shared" si="5"/>
        <v/>
      </c>
      <c r="J80" s="183"/>
      <c r="K80" s="182" t="str">
        <f t="shared" si="6"/>
        <v/>
      </c>
      <c r="L80" s="180" t="str">
        <f t="shared" si="7"/>
        <v/>
      </c>
      <c r="M80" s="181" t="str">
        <f t="shared" si="8"/>
        <v/>
      </c>
      <c r="N80" s="180" t="str">
        <f t="shared" si="9"/>
        <v/>
      </c>
      <c r="O80" s="173"/>
      <c r="P80" s="179"/>
      <c r="Q80" s="173"/>
      <c r="R80" s="179"/>
      <c r="S80" s="745"/>
      <c r="T80" s="777"/>
      <c r="U80" s="745"/>
      <c r="V80" s="746"/>
      <c r="W80" s="745"/>
      <c r="X80" s="777"/>
      <c r="Y80" s="745"/>
      <c r="Z80" s="777"/>
      <c r="AA80" s="745"/>
      <c r="AB80" s="774"/>
      <c r="AD80" s="784"/>
      <c r="AE80" s="785"/>
      <c r="AF80" s="785"/>
      <c r="AG80" s="786"/>
    </row>
    <row r="81" spans="1:33" x14ac:dyDescent="0.25">
      <c r="A81" s="173"/>
      <c r="B81" s="178"/>
      <c r="C81" s="183"/>
      <c r="D81" s="183"/>
      <c r="E81" s="183"/>
      <c r="F81" s="183"/>
      <c r="G81" s="183"/>
      <c r="H81" s="183"/>
      <c r="I81" s="181" t="str">
        <f t="shared" si="5"/>
        <v/>
      </c>
      <c r="J81" s="183"/>
      <c r="K81" s="182" t="str">
        <f t="shared" si="6"/>
        <v/>
      </c>
      <c r="L81" s="180" t="str">
        <f t="shared" si="7"/>
        <v/>
      </c>
      <c r="M81" s="181" t="str">
        <f t="shared" si="8"/>
        <v/>
      </c>
      <c r="N81" s="180" t="str">
        <f t="shared" si="9"/>
        <v/>
      </c>
      <c r="O81" s="173"/>
      <c r="P81" s="179"/>
      <c r="Q81" s="173"/>
      <c r="R81" s="179"/>
      <c r="S81" s="745"/>
      <c r="T81" s="777"/>
      <c r="U81" s="745"/>
      <c r="V81" s="746"/>
      <c r="W81" s="745"/>
      <c r="X81" s="777"/>
      <c r="Y81" s="745"/>
      <c r="Z81" s="777"/>
      <c r="AA81" s="745"/>
      <c r="AB81" s="774"/>
      <c r="AD81" s="784"/>
      <c r="AE81" s="785"/>
      <c r="AF81" s="785"/>
      <c r="AG81" s="786"/>
    </row>
    <row r="82" spans="1:33" x14ac:dyDescent="0.25">
      <c r="A82" s="173"/>
      <c r="B82" s="178"/>
      <c r="C82" s="183"/>
      <c r="D82" s="183"/>
      <c r="E82" s="183"/>
      <c r="F82" s="183"/>
      <c r="G82" s="183"/>
      <c r="H82" s="183"/>
      <c r="I82" s="181" t="str">
        <f t="shared" ref="I82:I113" si="10">IF(G82+0.5*H82=0,"",G82+0.5*H82)</f>
        <v/>
      </c>
      <c r="J82" s="183"/>
      <c r="K82" s="182" t="str">
        <f t="shared" ref="K82:K113" si="11">IF(J82="","",IFERROR(J82/F82,"Incomplete"))</f>
        <v/>
      </c>
      <c r="L82" s="180" t="str">
        <f t="shared" ref="L82:L113" si="12">IF(I82="","",IF(K82="",IF(E82="","Input Costs",(I82*E82)),""))</f>
        <v/>
      </c>
      <c r="M82" s="181" t="str">
        <f t="shared" ref="M82:M113" si="13">IF(L82="","",IF(E82="","",IF(L82/$L$114&gt;0.25,0.25,L82/$L$114)))</f>
        <v/>
      </c>
      <c r="N82" s="180" t="str">
        <f t="shared" ref="N82:N113" si="14">IF(L82="","",IF(E82="","",MIN(L82,0.25*$L$114)))</f>
        <v/>
      </c>
      <c r="O82" s="173"/>
      <c r="P82" s="179"/>
      <c r="Q82" s="173"/>
      <c r="R82" s="179"/>
      <c r="S82" s="745"/>
      <c r="T82" s="777"/>
      <c r="U82" s="745"/>
      <c r="V82" s="746"/>
      <c r="W82" s="745"/>
      <c r="X82" s="777"/>
      <c r="Y82" s="745"/>
      <c r="Z82" s="777"/>
      <c r="AA82" s="745"/>
      <c r="AB82" s="774"/>
      <c r="AD82" s="784"/>
      <c r="AE82" s="785"/>
      <c r="AF82" s="785"/>
      <c r="AG82" s="786"/>
    </row>
    <row r="83" spans="1:33" x14ac:dyDescent="0.25">
      <c r="A83" s="173"/>
      <c r="B83" s="178"/>
      <c r="C83" s="183"/>
      <c r="D83" s="183"/>
      <c r="E83" s="183"/>
      <c r="F83" s="183"/>
      <c r="G83" s="183"/>
      <c r="H83" s="183"/>
      <c r="I83" s="181" t="str">
        <f t="shared" si="10"/>
        <v/>
      </c>
      <c r="J83" s="183"/>
      <c r="K83" s="182" t="str">
        <f t="shared" si="11"/>
        <v/>
      </c>
      <c r="L83" s="180" t="str">
        <f t="shared" si="12"/>
        <v/>
      </c>
      <c r="M83" s="181" t="str">
        <f t="shared" si="13"/>
        <v/>
      </c>
      <c r="N83" s="180" t="str">
        <f t="shared" si="14"/>
        <v/>
      </c>
      <c r="O83" s="173"/>
      <c r="P83" s="179"/>
      <c r="Q83" s="173"/>
      <c r="R83" s="179"/>
      <c r="S83" s="745"/>
      <c r="T83" s="777"/>
      <c r="U83" s="745"/>
      <c r="V83" s="746"/>
      <c r="W83" s="745"/>
      <c r="X83" s="777"/>
      <c r="Y83" s="745"/>
      <c r="Z83" s="777"/>
      <c r="AA83" s="745"/>
      <c r="AB83" s="774"/>
      <c r="AD83" s="784"/>
      <c r="AE83" s="785"/>
      <c r="AF83" s="785"/>
      <c r="AG83" s="786"/>
    </row>
    <row r="84" spans="1:33" x14ac:dyDescent="0.25">
      <c r="A84" s="173"/>
      <c r="B84" s="178"/>
      <c r="C84" s="183"/>
      <c r="D84" s="183"/>
      <c r="E84" s="183"/>
      <c r="F84" s="183"/>
      <c r="G84" s="183"/>
      <c r="H84" s="183"/>
      <c r="I84" s="181" t="str">
        <f t="shared" si="10"/>
        <v/>
      </c>
      <c r="J84" s="183"/>
      <c r="K84" s="182" t="str">
        <f t="shared" si="11"/>
        <v/>
      </c>
      <c r="L84" s="180" t="str">
        <f t="shared" si="12"/>
        <v/>
      </c>
      <c r="M84" s="181" t="str">
        <f t="shared" si="13"/>
        <v/>
      </c>
      <c r="N84" s="180" t="str">
        <f t="shared" si="14"/>
        <v/>
      </c>
      <c r="O84" s="173"/>
      <c r="P84" s="179"/>
      <c r="Q84" s="173"/>
      <c r="R84" s="179"/>
      <c r="S84" s="745"/>
      <c r="T84" s="777"/>
      <c r="U84" s="745"/>
      <c r="V84" s="746"/>
      <c r="W84" s="745"/>
      <c r="X84" s="777"/>
      <c r="Y84" s="745"/>
      <c r="Z84" s="777"/>
      <c r="AA84" s="745"/>
      <c r="AB84" s="774"/>
      <c r="AD84" s="784"/>
      <c r="AE84" s="785"/>
      <c r="AF84" s="785"/>
      <c r="AG84" s="786"/>
    </row>
    <row r="85" spans="1:33" x14ac:dyDescent="0.25">
      <c r="A85" s="173"/>
      <c r="B85" s="178"/>
      <c r="C85" s="183"/>
      <c r="D85" s="183"/>
      <c r="E85" s="183"/>
      <c r="F85" s="183"/>
      <c r="G85" s="183"/>
      <c r="H85" s="183"/>
      <c r="I85" s="181" t="str">
        <f t="shared" si="10"/>
        <v/>
      </c>
      <c r="J85" s="183"/>
      <c r="K85" s="182" t="str">
        <f t="shared" si="11"/>
        <v/>
      </c>
      <c r="L85" s="180" t="str">
        <f t="shared" si="12"/>
        <v/>
      </c>
      <c r="M85" s="181" t="str">
        <f t="shared" si="13"/>
        <v/>
      </c>
      <c r="N85" s="180" t="str">
        <f t="shared" si="14"/>
        <v/>
      </c>
      <c r="O85" s="173"/>
      <c r="P85" s="179"/>
      <c r="Q85" s="173"/>
      <c r="R85" s="179"/>
      <c r="S85" s="745"/>
      <c r="T85" s="777"/>
      <c r="U85" s="745"/>
      <c r="V85" s="746"/>
      <c r="W85" s="745"/>
      <c r="X85" s="777"/>
      <c r="Y85" s="745"/>
      <c r="Z85" s="777"/>
      <c r="AA85" s="745"/>
      <c r="AB85" s="774"/>
      <c r="AD85" s="784"/>
      <c r="AE85" s="785"/>
      <c r="AF85" s="785"/>
      <c r="AG85" s="786"/>
    </row>
    <row r="86" spans="1:33" x14ac:dyDescent="0.25">
      <c r="A86" s="173"/>
      <c r="B86" s="178"/>
      <c r="C86" s="183"/>
      <c r="D86" s="183"/>
      <c r="E86" s="183"/>
      <c r="F86" s="183"/>
      <c r="G86" s="183"/>
      <c r="H86" s="183"/>
      <c r="I86" s="181" t="str">
        <f t="shared" si="10"/>
        <v/>
      </c>
      <c r="J86" s="183"/>
      <c r="K86" s="182" t="str">
        <f t="shared" si="11"/>
        <v/>
      </c>
      <c r="L86" s="180" t="str">
        <f t="shared" si="12"/>
        <v/>
      </c>
      <c r="M86" s="181" t="str">
        <f t="shared" si="13"/>
        <v/>
      </c>
      <c r="N86" s="180" t="str">
        <f t="shared" si="14"/>
        <v/>
      </c>
      <c r="O86" s="173"/>
      <c r="P86" s="179"/>
      <c r="Q86" s="173"/>
      <c r="R86" s="179"/>
      <c r="S86" s="745"/>
      <c r="T86" s="777"/>
      <c r="U86" s="745"/>
      <c r="V86" s="746"/>
      <c r="W86" s="745"/>
      <c r="X86" s="777"/>
      <c r="Y86" s="745"/>
      <c r="Z86" s="777"/>
      <c r="AA86" s="745"/>
      <c r="AB86" s="774"/>
      <c r="AD86" s="784"/>
      <c r="AE86" s="785"/>
      <c r="AF86" s="785"/>
      <c r="AG86" s="786"/>
    </row>
    <row r="87" spans="1:33" x14ac:dyDescent="0.25">
      <c r="A87" s="173"/>
      <c r="B87" s="178"/>
      <c r="C87" s="183"/>
      <c r="D87" s="183"/>
      <c r="E87" s="183"/>
      <c r="F87" s="183"/>
      <c r="G87" s="183"/>
      <c r="H87" s="183"/>
      <c r="I87" s="181" t="str">
        <f t="shared" si="10"/>
        <v/>
      </c>
      <c r="J87" s="183"/>
      <c r="K87" s="182" t="str">
        <f t="shared" si="11"/>
        <v/>
      </c>
      <c r="L87" s="180" t="str">
        <f t="shared" si="12"/>
        <v/>
      </c>
      <c r="M87" s="181" t="str">
        <f t="shared" si="13"/>
        <v/>
      </c>
      <c r="N87" s="180" t="str">
        <f t="shared" si="14"/>
        <v/>
      </c>
      <c r="O87" s="173"/>
      <c r="P87" s="179"/>
      <c r="Q87" s="173"/>
      <c r="R87" s="179"/>
      <c r="S87" s="745"/>
      <c r="T87" s="777"/>
      <c r="U87" s="745"/>
      <c r="V87" s="746"/>
      <c r="W87" s="745"/>
      <c r="X87" s="777"/>
      <c r="Y87" s="745"/>
      <c r="Z87" s="777"/>
      <c r="AA87" s="745"/>
      <c r="AB87" s="774"/>
      <c r="AD87" s="784"/>
      <c r="AE87" s="785"/>
      <c r="AF87" s="785"/>
      <c r="AG87" s="786"/>
    </row>
    <row r="88" spans="1:33" x14ac:dyDescent="0.25">
      <c r="A88" s="173"/>
      <c r="B88" s="178"/>
      <c r="C88" s="183"/>
      <c r="D88" s="183"/>
      <c r="E88" s="183"/>
      <c r="F88" s="183"/>
      <c r="G88" s="183"/>
      <c r="H88" s="183"/>
      <c r="I88" s="181" t="str">
        <f t="shared" si="10"/>
        <v/>
      </c>
      <c r="J88" s="183"/>
      <c r="K88" s="182" t="str">
        <f t="shared" si="11"/>
        <v/>
      </c>
      <c r="L88" s="180" t="str">
        <f t="shared" si="12"/>
        <v/>
      </c>
      <c r="M88" s="181" t="str">
        <f t="shared" si="13"/>
        <v/>
      </c>
      <c r="N88" s="180" t="str">
        <f t="shared" si="14"/>
        <v/>
      </c>
      <c r="O88" s="173"/>
      <c r="P88" s="179"/>
      <c r="Q88" s="173"/>
      <c r="R88" s="179"/>
      <c r="S88" s="745"/>
      <c r="T88" s="777"/>
      <c r="U88" s="745"/>
      <c r="V88" s="746"/>
      <c r="W88" s="745"/>
      <c r="X88" s="777"/>
      <c r="Y88" s="745"/>
      <c r="Z88" s="777"/>
      <c r="AA88" s="745"/>
      <c r="AB88" s="774"/>
      <c r="AD88" s="784"/>
      <c r="AE88" s="785"/>
      <c r="AF88" s="785"/>
      <c r="AG88" s="786"/>
    </row>
    <row r="89" spans="1:33" x14ac:dyDescent="0.25">
      <c r="A89" s="173"/>
      <c r="B89" s="178"/>
      <c r="C89" s="183"/>
      <c r="D89" s="183"/>
      <c r="E89" s="183"/>
      <c r="F89" s="183"/>
      <c r="G89" s="183"/>
      <c r="H89" s="183"/>
      <c r="I89" s="181" t="str">
        <f t="shared" si="10"/>
        <v/>
      </c>
      <c r="J89" s="183"/>
      <c r="K89" s="182" t="str">
        <f t="shared" si="11"/>
        <v/>
      </c>
      <c r="L89" s="180" t="str">
        <f t="shared" si="12"/>
        <v/>
      </c>
      <c r="M89" s="181" t="str">
        <f t="shared" si="13"/>
        <v/>
      </c>
      <c r="N89" s="180" t="str">
        <f t="shared" si="14"/>
        <v/>
      </c>
      <c r="O89" s="173"/>
      <c r="P89" s="179"/>
      <c r="Q89" s="173"/>
      <c r="R89" s="179"/>
      <c r="S89" s="745"/>
      <c r="T89" s="777"/>
      <c r="U89" s="745"/>
      <c r="V89" s="746"/>
      <c r="W89" s="745"/>
      <c r="X89" s="777"/>
      <c r="Y89" s="745"/>
      <c r="Z89" s="777"/>
      <c r="AA89" s="745"/>
      <c r="AB89" s="774"/>
      <c r="AD89" s="784"/>
      <c r="AE89" s="785"/>
      <c r="AF89" s="785"/>
      <c r="AG89" s="786"/>
    </row>
    <row r="90" spans="1:33" x14ac:dyDescent="0.25">
      <c r="A90" s="173"/>
      <c r="B90" s="178"/>
      <c r="C90" s="183"/>
      <c r="D90" s="183"/>
      <c r="E90" s="183"/>
      <c r="F90" s="183"/>
      <c r="G90" s="183"/>
      <c r="H90" s="183"/>
      <c r="I90" s="181" t="str">
        <f t="shared" si="10"/>
        <v/>
      </c>
      <c r="J90" s="183"/>
      <c r="K90" s="182" t="str">
        <f t="shared" si="11"/>
        <v/>
      </c>
      <c r="L90" s="180" t="str">
        <f t="shared" si="12"/>
        <v/>
      </c>
      <c r="M90" s="181" t="str">
        <f t="shared" si="13"/>
        <v/>
      </c>
      <c r="N90" s="180" t="str">
        <f t="shared" si="14"/>
        <v/>
      </c>
      <c r="O90" s="173"/>
      <c r="P90" s="179"/>
      <c r="Q90" s="173"/>
      <c r="R90" s="179"/>
      <c r="S90" s="745"/>
      <c r="T90" s="777"/>
      <c r="U90" s="745"/>
      <c r="V90" s="746"/>
      <c r="W90" s="745"/>
      <c r="X90" s="777"/>
      <c r="Y90" s="745"/>
      <c r="Z90" s="777"/>
      <c r="AA90" s="745"/>
      <c r="AB90" s="774"/>
      <c r="AD90" s="784"/>
      <c r="AE90" s="785"/>
      <c r="AF90" s="785"/>
      <c r="AG90" s="786"/>
    </row>
    <row r="91" spans="1:33" x14ac:dyDescent="0.25">
      <c r="A91" s="173"/>
      <c r="B91" s="178"/>
      <c r="C91" s="183"/>
      <c r="D91" s="183"/>
      <c r="E91" s="183"/>
      <c r="F91" s="183"/>
      <c r="G91" s="183"/>
      <c r="H91" s="183"/>
      <c r="I91" s="181" t="str">
        <f t="shared" si="10"/>
        <v/>
      </c>
      <c r="J91" s="183"/>
      <c r="K91" s="182" t="str">
        <f t="shared" si="11"/>
        <v/>
      </c>
      <c r="L91" s="180" t="str">
        <f t="shared" si="12"/>
        <v/>
      </c>
      <c r="M91" s="181" t="str">
        <f t="shared" si="13"/>
        <v/>
      </c>
      <c r="N91" s="180" t="str">
        <f t="shared" si="14"/>
        <v/>
      </c>
      <c r="O91" s="173"/>
      <c r="P91" s="179"/>
      <c r="Q91" s="173"/>
      <c r="R91" s="179"/>
      <c r="S91" s="745"/>
      <c r="T91" s="777"/>
      <c r="U91" s="745"/>
      <c r="V91" s="746"/>
      <c r="W91" s="745"/>
      <c r="X91" s="777"/>
      <c r="Y91" s="745"/>
      <c r="Z91" s="777"/>
      <c r="AA91" s="745"/>
      <c r="AB91" s="774"/>
      <c r="AD91" s="784"/>
      <c r="AE91" s="785"/>
      <c r="AF91" s="785"/>
      <c r="AG91" s="786"/>
    </row>
    <row r="92" spans="1:33" x14ac:dyDescent="0.25">
      <c r="A92" s="173"/>
      <c r="B92" s="178"/>
      <c r="C92" s="183"/>
      <c r="D92" s="183"/>
      <c r="E92" s="183"/>
      <c r="F92" s="183"/>
      <c r="G92" s="183"/>
      <c r="H92" s="183"/>
      <c r="I92" s="181" t="str">
        <f t="shared" si="10"/>
        <v/>
      </c>
      <c r="J92" s="183"/>
      <c r="K92" s="182" t="str">
        <f t="shared" si="11"/>
        <v/>
      </c>
      <c r="L92" s="180" t="str">
        <f t="shared" si="12"/>
        <v/>
      </c>
      <c r="M92" s="181" t="str">
        <f t="shared" si="13"/>
        <v/>
      </c>
      <c r="N92" s="180" t="str">
        <f t="shared" si="14"/>
        <v/>
      </c>
      <c r="O92" s="173"/>
      <c r="P92" s="179"/>
      <c r="Q92" s="173"/>
      <c r="R92" s="179"/>
      <c r="S92" s="745"/>
      <c r="T92" s="777"/>
      <c r="U92" s="745"/>
      <c r="V92" s="746"/>
      <c r="W92" s="745"/>
      <c r="X92" s="777"/>
      <c r="Y92" s="745"/>
      <c r="Z92" s="777"/>
      <c r="AA92" s="745"/>
      <c r="AB92" s="774"/>
      <c r="AD92" s="784"/>
      <c r="AE92" s="785"/>
      <c r="AF92" s="785"/>
      <c r="AG92" s="786"/>
    </row>
    <row r="93" spans="1:33" x14ac:dyDescent="0.25">
      <c r="A93" s="173"/>
      <c r="B93" s="178"/>
      <c r="C93" s="183"/>
      <c r="D93" s="183"/>
      <c r="E93" s="183"/>
      <c r="F93" s="183"/>
      <c r="G93" s="183"/>
      <c r="H93" s="183"/>
      <c r="I93" s="181" t="str">
        <f t="shared" si="10"/>
        <v/>
      </c>
      <c r="J93" s="183"/>
      <c r="K93" s="182" t="str">
        <f t="shared" si="11"/>
        <v/>
      </c>
      <c r="L93" s="180" t="str">
        <f t="shared" si="12"/>
        <v/>
      </c>
      <c r="M93" s="181" t="str">
        <f t="shared" si="13"/>
        <v/>
      </c>
      <c r="N93" s="180" t="str">
        <f t="shared" si="14"/>
        <v/>
      </c>
      <c r="O93" s="173"/>
      <c r="P93" s="179"/>
      <c r="Q93" s="173"/>
      <c r="R93" s="179"/>
      <c r="S93" s="745"/>
      <c r="T93" s="777"/>
      <c r="U93" s="745"/>
      <c r="V93" s="746"/>
      <c r="W93" s="745"/>
      <c r="X93" s="777"/>
      <c r="Y93" s="745"/>
      <c r="Z93" s="777"/>
      <c r="AA93" s="745"/>
      <c r="AB93" s="774"/>
      <c r="AD93" s="784"/>
      <c r="AE93" s="785"/>
      <c r="AF93" s="785"/>
      <c r="AG93" s="786"/>
    </row>
    <row r="94" spans="1:33" x14ac:dyDescent="0.25">
      <c r="A94" s="173"/>
      <c r="B94" s="178"/>
      <c r="C94" s="183"/>
      <c r="D94" s="183"/>
      <c r="E94" s="183"/>
      <c r="F94" s="183"/>
      <c r="G94" s="183"/>
      <c r="H94" s="183"/>
      <c r="I94" s="181" t="str">
        <f t="shared" si="10"/>
        <v/>
      </c>
      <c r="J94" s="183"/>
      <c r="K94" s="182" t="str">
        <f t="shared" si="11"/>
        <v/>
      </c>
      <c r="L94" s="180" t="str">
        <f t="shared" si="12"/>
        <v/>
      </c>
      <c r="M94" s="181" t="str">
        <f t="shared" si="13"/>
        <v/>
      </c>
      <c r="N94" s="180" t="str">
        <f t="shared" si="14"/>
        <v/>
      </c>
      <c r="O94" s="173"/>
      <c r="P94" s="179"/>
      <c r="Q94" s="173"/>
      <c r="R94" s="179"/>
      <c r="S94" s="745"/>
      <c r="T94" s="777"/>
      <c r="U94" s="745"/>
      <c r="V94" s="746"/>
      <c r="W94" s="745"/>
      <c r="X94" s="777"/>
      <c r="Y94" s="745"/>
      <c r="Z94" s="777"/>
      <c r="AA94" s="745"/>
      <c r="AB94" s="774"/>
      <c r="AD94" s="784"/>
      <c r="AE94" s="785"/>
      <c r="AF94" s="785"/>
      <c r="AG94" s="786"/>
    </row>
    <row r="95" spans="1:33" x14ac:dyDescent="0.25">
      <c r="A95" s="173"/>
      <c r="B95" s="178"/>
      <c r="C95" s="183"/>
      <c r="D95" s="183"/>
      <c r="E95" s="183"/>
      <c r="F95" s="183"/>
      <c r="G95" s="183"/>
      <c r="H95" s="183"/>
      <c r="I95" s="181" t="str">
        <f t="shared" si="10"/>
        <v/>
      </c>
      <c r="J95" s="183"/>
      <c r="K95" s="182" t="str">
        <f t="shared" si="11"/>
        <v/>
      </c>
      <c r="L95" s="180" t="str">
        <f t="shared" si="12"/>
        <v/>
      </c>
      <c r="M95" s="181" t="str">
        <f t="shared" si="13"/>
        <v/>
      </c>
      <c r="N95" s="180" t="str">
        <f t="shared" si="14"/>
        <v/>
      </c>
      <c r="O95" s="173"/>
      <c r="P95" s="179"/>
      <c r="Q95" s="173"/>
      <c r="R95" s="179"/>
      <c r="S95" s="745"/>
      <c r="T95" s="777"/>
      <c r="U95" s="745"/>
      <c r="V95" s="746"/>
      <c r="W95" s="745"/>
      <c r="X95" s="777"/>
      <c r="Y95" s="745"/>
      <c r="Z95" s="777"/>
      <c r="AA95" s="745"/>
      <c r="AB95" s="774"/>
      <c r="AD95" s="784"/>
      <c r="AE95" s="785"/>
      <c r="AF95" s="785"/>
      <c r="AG95" s="786"/>
    </row>
    <row r="96" spans="1:33" x14ac:dyDescent="0.25">
      <c r="A96" s="173"/>
      <c r="B96" s="178"/>
      <c r="C96" s="183"/>
      <c r="D96" s="183"/>
      <c r="E96" s="183"/>
      <c r="F96" s="183"/>
      <c r="G96" s="183"/>
      <c r="H96" s="183"/>
      <c r="I96" s="181" t="str">
        <f t="shared" si="10"/>
        <v/>
      </c>
      <c r="J96" s="183"/>
      <c r="K96" s="182" t="str">
        <f t="shared" si="11"/>
        <v/>
      </c>
      <c r="L96" s="180" t="str">
        <f t="shared" si="12"/>
        <v/>
      </c>
      <c r="M96" s="181" t="str">
        <f t="shared" si="13"/>
        <v/>
      </c>
      <c r="N96" s="180" t="str">
        <f t="shared" si="14"/>
        <v/>
      </c>
      <c r="O96" s="173"/>
      <c r="P96" s="179"/>
      <c r="Q96" s="173"/>
      <c r="R96" s="179"/>
      <c r="S96" s="745"/>
      <c r="T96" s="777"/>
      <c r="U96" s="745"/>
      <c r="V96" s="746"/>
      <c r="W96" s="745"/>
      <c r="X96" s="777"/>
      <c r="Y96" s="745"/>
      <c r="Z96" s="777"/>
      <c r="AA96" s="745"/>
      <c r="AB96" s="774"/>
      <c r="AD96" s="784"/>
      <c r="AE96" s="785"/>
      <c r="AF96" s="785"/>
      <c r="AG96" s="786"/>
    </row>
    <row r="97" spans="1:33" x14ac:dyDescent="0.25">
      <c r="A97" s="173"/>
      <c r="B97" s="178"/>
      <c r="C97" s="183"/>
      <c r="D97" s="183"/>
      <c r="E97" s="183"/>
      <c r="F97" s="183"/>
      <c r="G97" s="183"/>
      <c r="H97" s="183"/>
      <c r="I97" s="181" t="str">
        <f t="shared" si="10"/>
        <v/>
      </c>
      <c r="J97" s="183"/>
      <c r="K97" s="182" t="str">
        <f t="shared" si="11"/>
        <v/>
      </c>
      <c r="L97" s="180" t="str">
        <f t="shared" si="12"/>
        <v/>
      </c>
      <c r="M97" s="181" t="str">
        <f t="shared" si="13"/>
        <v/>
      </c>
      <c r="N97" s="180" t="str">
        <f t="shared" si="14"/>
        <v/>
      </c>
      <c r="O97" s="173"/>
      <c r="P97" s="179"/>
      <c r="Q97" s="173"/>
      <c r="R97" s="179"/>
      <c r="S97" s="745"/>
      <c r="T97" s="777"/>
      <c r="U97" s="745"/>
      <c r="V97" s="746"/>
      <c r="W97" s="745"/>
      <c r="X97" s="777"/>
      <c r="Y97" s="745"/>
      <c r="Z97" s="777"/>
      <c r="AA97" s="745"/>
      <c r="AB97" s="774"/>
      <c r="AD97" s="784"/>
      <c r="AE97" s="785"/>
      <c r="AF97" s="785"/>
      <c r="AG97" s="786"/>
    </row>
    <row r="98" spans="1:33" x14ac:dyDescent="0.25">
      <c r="A98" s="173"/>
      <c r="B98" s="178"/>
      <c r="C98" s="183"/>
      <c r="D98" s="183"/>
      <c r="E98" s="183"/>
      <c r="F98" s="183"/>
      <c r="G98" s="183"/>
      <c r="H98" s="183"/>
      <c r="I98" s="181" t="str">
        <f t="shared" si="10"/>
        <v/>
      </c>
      <c r="J98" s="183"/>
      <c r="K98" s="182" t="str">
        <f t="shared" si="11"/>
        <v/>
      </c>
      <c r="L98" s="180" t="str">
        <f t="shared" si="12"/>
        <v/>
      </c>
      <c r="M98" s="181" t="str">
        <f t="shared" si="13"/>
        <v/>
      </c>
      <c r="N98" s="180" t="str">
        <f t="shared" si="14"/>
        <v/>
      </c>
      <c r="O98" s="173"/>
      <c r="P98" s="179"/>
      <c r="Q98" s="173"/>
      <c r="R98" s="179"/>
      <c r="S98" s="745"/>
      <c r="T98" s="777"/>
      <c r="U98" s="745"/>
      <c r="V98" s="746"/>
      <c r="W98" s="745"/>
      <c r="X98" s="777"/>
      <c r="Y98" s="745"/>
      <c r="Z98" s="777"/>
      <c r="AA98" s="745"/>
      <c r="AB98" s="774"/>
      <c r="AD98" s="784"/>
      <c r="AE98" s="785"/>
      <c r="AF98" s="785"/>
      <c r="AG98" s="786"/>
    </row>
    <row r="99" spans="1:33" x14ac:dyDescent="0.25">
      <c r="A99" s="173"/>
      <c r="B99" s="178"/>
      <c r="C99" s="183"/>
      <c r="D99" s="183"/>
      <c r="E99" s="183"/>
      <c r="F99" s="183"/>
      <c r="G99" s="183"/>
      <c r="H99" s="183"/>
      <c r="I99" s="181" t="str">
        <f t="shared" si="10"/>
        <v/>
      </c>
      <c r="J99" s="183"/>
      <c r="K99" s="182" t="str">
        <f t="shared" si="11"/>
        <v/>
      </c>
      <c r="L99" s="180" t="str">
        <f t="shared" si="12"/>
        <v/>
      </c>
      <c r="M99" s="181" t="str">
        <f t="shared" si="13"/>
        <v/>
      </c>
      <c r="N99" s="180" t="str">
        <f t="shared" si="14"/>
        <v/>
      </c>
      <c r="O99" s="173"/>
      <c r="P99" s="179"/>
      <c r="Q99" s="173"/>
      <c r="R99" s="179"/>
      <c r="S99" s="745"/>
      <c r="T99" s="777"/>
      <c r="U99" s="745"/>
      <c r="V99" s="746"/>
      <c r="W99" s="745"/>
      <c r="X99" s="777"/>
      <c r="Y99" s="745"/>
      <c r="Z99" s="777"/>
      <c r="AA99" s="745"/>
      <c r="AB99" s="774"/>
      <c r="AD99" s="784"/>
      <c r="AE99" s="785"/>
      <c r="AF99" s="785"/>
      <c r="AG99" s="786"/>
    </row>
    <row r="100" spans="1:33" x14ac:dyDescent="0.25">
      <c r="A100" s="173"/>
      <c r="B100" s="178"/>
      <c r="C100" s="183"/>
      <c r="D100" s="183"/>
      <c r="E100" s="183"/>
      <c r="F100" s="183"/>
      <c r="G100" s="183"/>
      <c r="H100" s="183"/>
      <c r="I100" s="181" t="str">
        <f t="shared" si="10"/>
        <v/>
      </c>
      <c r="J100" s="183"/>
      <c r="K100" s="182" t="str">
        <f t="shared" si="11"/>
        <v/>
      </c>
      <c r="L100" s="180" t="str">
        <f t="shared" si="12"/>
        <v/>
      </c>
      <c r="M100" s="181" t="str">
        <f t="shared" si="13"/>
        <v/>
      </c>
      <c r="N100" s="180" t="str">
        <f t="shared" si="14"/>
        <v/>
      </c>
      <c r="O100" s="173"/>
      <c r="P100" s="179"/>
      <c r="Q100" s="173"/>
      <c r="R100" s="179"/>
      <c r="S100" s="745"/>
      <c r="T100" s="777"/>
      <c r="U100" s="745"/>
      <c r="V100" s="746"/>
      <c r="W100" s="745"/>
      <c r="X100" s="777"/>
      <c r="Y100" s="745"/>
      <c r="Z100" s="777"/>
      <c r="AA100" s="745"/>
      <c r="AB100" s="774"/>
      <c r="AD100" s="784"/>
      <c r="AE100" s="785"/>
      <c r="AF100" s="785"/>
      <c r="AG100" s="786"/>
    </row>
    <row r="101" spans="1:33" x14ac:dyDescent="0.25">
      <c r="A101" s="173"/>
      <c r="B101" s="178"/>
      <c r="C101" s="183"/>
      <c r="D101" s="183"/>
      <c r="E101" s="183"/>
      <c r="F101" s="183"/>
      <c r="G101" s="183"/>
      <c r="H101" s="183"/>
      <c r="I101" s="181" t="str">
        <f t="shared" si="10"/>
        <v/>
      </c>
      <c r="J101" s="183"/>
      <c r="K101" s="182" t="str">
        <f t="shared" si="11"/>
        <v/>
      </c>
      <c r="L101" s="180" t="str">
        <f t="shared" si="12"/>
        <v/>
      </c>
      <c r="M101" s="181" t="str">
        <f t="shared" si="13"/>
        <v/>
      </c>
      <c r="N101" s="180" t="str">
        <f t="shared" si="14"/>
        <v/>
      </c>
      <c r="O101" s="173"/>
      <c r="P101" s="179"/>
      <c r="Q101" s="173"/>
      <c r="R101" s="179"/>
      <c r="S101" s="745"/>
      <c r="T101" s="777"/>
      <c r="U101" s="745"/>
      <c r="V101" s="746"/>
      <c r="W101" s="745"/>
      <c r="X101" s="777"/>
      <c r="Y101" s="745"/>
      <c r="Z101" s="777"/>
      <c r="AA101" s="745"/>
      <c r="AB101" s="774"/>
      <c r="AD101" s="784"/>
      <c r="AE101" s="785"/>
      <c r="AF101" s="785"/>
      <c r="AG101" s="786"/>
    </row>
    <row r="102" spans="1:33" x14ac:dyDescent="0.25">
      <c r="A102" s="173"/>
      <c r="B102" s="178"/>
      <c r="C102" s="183"/>
      <c r="D102" s="183"/>
      <c r="E102" s="183"/>
      <c r="F102" s="183"/>
      <c r="G102" s="183"/>
      <c r="H102" s="183"/>
      <c r="I102" s="181" t="str">
        <f t="shared" si="10"/>
        <v/>
      </c>
      <c r="J102" s="183"/>
      <c r="K102" s="182" t="str">
        <f t="shared" si="11"/>
        <v/>
      </c>
      <c r="L102" s="180" t="str">
        <f t="shared" si="12"/>
        <v/>
      </c>
      <c r="M102" s="181" t="str">
        <f t="shared" si="13"/>
        <v/>
      </c>
      <c r="N102" s="180" t="str">
        <f t="shared" si="14"/>
        <v/>
      </c>
      <c r="O102" s="173"/>
      <c r="P102" s="179"/>
      <c r="Q102" s="173"/>
      <c r="R102" s="179"/>
      <c r="S102" s="745"/>
      <c r="T102" s="777"/>
      <c r="U102" s="745"/>
      <c r="V102" s="746"/>
      <c r="W102" s="745"/>
      <c r="X102" s="777"/>
      <c r="Y102" s="745"/>
      <c r="Z102" s="777"/>
      <c r="AA102" s="745"/>
      <c r="AB102" s="774"/>
      <c r="AD102" s="784"/>
      <c r="AE102" s="785"/>
      <c r="AF102" s="785"/>
      <c r="AG102" s="786"/>
    </row>
    <row r="103" spans="1:33" x14ac:dyDescent="0.25">
      <c r="A103" s="173"/>
      <c r="B103" s="178"/>
      <c r="C103" s="183"/>
      <c r="D103" s="183"/>
      <c r="E103" s="183"/>
      <c r="F103" s="183"/>
      <c r="G103" s="183"/>
      <c r="H103" s="183"/>
      <c r="I103" s="181" t="str">
        <f t="shared" si="10"/>
        <v/>
      </c>
      <c r="J103" s="183"/>
      <c r="K103" s="182" t="str">
        <f t="shared" si="11"/>
        <v/>
      </c>
      <c r="L103" s="180" t="str">
        <f t="shared" si="12"/>
        <v/>
      </c>
      <c r="M103" s="181" t="str">
        <f t="shared" si="13"/>
        <v/>
      </c>
      <c r="N103" s="180" t="str">
        <f t="shared" si="14"/>
        <v/>
      </c>
      <c r="O103" s="173"/>
      <c r="P103" s="179"/>
      <c r="Q103" s="173"/>
      <c r="R103" s="179"/>
      <c r="S103" s="745"/>
      <c r="T103" s="777"/>
      <c r="U103" s="745"/>
      <c r="V103" s="746"/>
      <c r="W103" s="745"/>
      <c r="X103" s="777"/>
      <c r="Y103" s="745"/>
      <c r="Z103" s="777"/>
      <c r="AA103" s="745"/>
      <c r="AB103" s="774"/>
      <c r="AD103" s="784"/>
      <c r="AE103" s="785"/>
      <c r="AF103" s="785"/>
      <c r="AG103" s="786"/>
    </row>
    <row r="104" spans="1:33" x14ac:dyDescent="0.25">
      <c r="A104" s="173"/>
      <c r="B104" s="178"/>
      <c r="C104" s="183"/>
      <c r="D104" s="183"/>
      <c r="E104" s="183"/>
      <c r="F104" s="183"/>
      <c r="G104" s="183"/>
      <c r="H104" s="183"/>
      <c r="I104" s="181" t="str">
        <f t="shared" si="10"/>
        <v/>
      </c>
      <c r="J104" s="183"/>
      <c r="K104" s="182" t="str">
        <f t="shared" si="11"/>
        <v/>
      </c>
      <c r="L104" s="180" t="str">
        <f t="shared" si="12"/>
        <v/>
      </c>
      <c r="M104" s="181" t="str">
        <f t="shared" si="13"/>
        <v/>
      </c>
      <c r="N104" s="180" t="str">
        <f t="shared" si="14"/>
        <v/>
      </c>
      <c r="O104" s="173"/>
      <c r="P104" s="179"/>
      <c r="Q104" s="173"/>
      <c r="R104" s="179"/>
      <c r="S104" s="745"/>
      <c r="T104" s="777"/>
      <c r="U104" s="745"/>
      <c r="V104" s="746"/>
      <c r="W104" s="745"/>
      <c r="X104" s="777"/>
      <c r="Y104" s="745"/>
      <c r="Z104" s="777"/>
      <c r="AA104" s="745"/>
      <c r="AB104" s="774"/>
      <c r="AD104" s="784"/>
      <c r="AE104" s="785"/>
      <c r="AF104" s="785"/>
      <c r="AG104" s="786"/>
    </row>
    <row r="105" spans="1:33" x14ac:dyDescent="0.25">
      <c r="A105" s="173"/>
      <c r="B105" s="178"/>
      <c r="C105" s="183"/>
      <c r="D105" s="183"/>
      <c r="E105" s="183"/>
      <c r="F105" s="183"/>
      <c r="G105" s="183"/>
      <c r="H105" s="183"/>
      <c r="I105" s="181" t="str">
        <f t="shared" si="10"/>
        <v/>
      </c>
      <c r="J105" s="183"/>
      <c r="K105" s="182" t="str">
        <f t="shared" si="11"/>
        <v/>
      </c>
      <c r="L105" s="180" t="str">
        <f t="shared" si="12"/>
        <v/>
      </c>
      <c r="M105" s="181" t="str">
        <f t="shared" si="13"/>
        <v/>
      </c>
      <c r="N105" s="180" t="str">
        <f t="shared" si="14"/>
        <v/>
      </c>
      <c r="O105" s="173"/>
      <c r="P105" s="179"/>
      <c r="Q105" s="173"/>
      <c r="R105" s="179"/>
      <c r="S105" s="745"/>
      <c r="T105" s="777"/>
      <c r="U105" s="745"/>
      <c r="V105" s="746"/>
      <c r="W105" s="745"/>
      <c r="X105" s="777"/>
      <c r="Y105" s="745"/>
      <c r="Z105" s="777"/>
      <c r="AA105" s="745"/>
      <c r="AB105" s="774"/>
      <c r="AD105" s="303"/>
      <c r="AE105" s="304"/>
      <c r="AF105" s="304"/>
      <c r="AG105" s="305"/>
    </row>
    <row r="106" spans="1:33" x14ac:dyDescent="0.25">
      <c r="A106" s="173"/>
      <c r="B106" s="178"/>
      <c r="C106" s="183"/>
      <c r="D106" s="183"/>
      <c r="E106" s="183"/>
      <c r="F106" s="183"/>
      <c r="G106" s="183"/>
      <c r="H106" s="183"/>
      <c r="I106" s="181" t="str">
        <f t="shared" si="10"/>
        <v/>
      </c>
      <c r="J106" s="183"/>
      <c r="K106" s="182" t="str">
        <f t="shared" si="11"/>
        <v/>
      </c>
      <c r="L106" s="180" t="str">
        <f t="shared" si="12"/>
        <v/>
      </c>
      <c r="M106" s="181" t="str">
        <f t="shared" si="13"/>
        <v/>
      </c>
      <c r="N106" s="180" t="str">
        <f t="shared" si="14"/>
        <v/>
      </c>
      <c r="O106" s="173"/>
      <c r="P106" s="179"/>
      <c r="Q106" s="173"/>
      <c r="R106" s="179"/>
      <c r="S106" s="745"/>
      <c r="T106" s="777"/>
      <c r="U106" s="745"/>
      <c r="V106" s="746"/>
      <c r="W106" s="745"/>
      <c r="X106" s="777"/>
      <c r="Y106" s="745"/>
      <c r="Z106" s="777"/>
      <c r="AA106" s="745"/>
      <c r="AB106" s="774"/>
      <c r="AD106" s="784"/>
      <c r="AE106" s="785"/>
      <c r="AF106" s="785"/>
      <c r="AG106" s="786"/>
    </row>
    <row r="107" spans="1:33" x14ac:dyDescent="0.25">
      <c r="A107" s="173"/>
      <c r="B107" s="178"/>
      <c r="C107" s="183"/>
      <c r="D107" s="183"/>
      <c r="E107" s="183"/>
      <c r="F107" s="183"/>
      <c r="G107" s="183"/>
      <c r="H107" s="183"/>
      <c r="I107" s="181" t="str">
        <f t="shared" si="10"/>
        <v/>
      </c>
      <c r="J107" s="183"/>
      <c r="K107" s="182" t="str">
        <f t="shared" si="11"/>
        <v/>
      </c>
      <c r="L107" s="180" t="str">
        <f t="shared" si="12"/>
        <v/>
      </c>
      <c r="M107" s="181" t="str">
        <f t="shared" si="13"/>
        <v/>
      </c>
      <c r="N107" s="180" t="str">
        <f t="shared" si="14"/>
        <v/>
      </c>
      <c r="O107" s="173"/>
      <c r="P107" s="179"/>
      <c r="Q107" s="173"/>
      <c r="R107" s="179"/>
      <c r="S107" s="745"/>
      <c r="T107" s="777"/>
      <c r="U107" s="745"/>
      <c r="V107" s="746"/>
      <c r="W107" s="745"/>
      <c r="X107" s="777"/>
      <c r="Y107" s="745"/>
      <c r="Z107" s="777"/>
      <c r="AA107" s="745"/>
      <c r="AB107" s="774"/>
      <c r="AD107" s="303"/>
      <c r="AE107" s="304"/>
      <c r="AF107" s="304"/>
      <c r="AG107" s="305"/>
    </row>
    <row r="108" spans="1:33" x14ac:dyDescent="0.25">
      <c r="A108" s="173"/>
      <c r="B108" s="178"/>
      <c r="C108" s="183"/>
      <c r="D108" s="183"/>
      <c r="E108" s="183"/>
      <c r="F108" s="183"/>
      <c r="G108" s="183"/>
      <c r="H108" s="183"/>
      <c r="I108" s="181" t="str">
        <f t="shared" si="10"/>
        <v/>
      </c>
      <c r="J108" s="183"/>
      <c r="K108" s="182" t="str">
        <f t="shared" si="11"/>
        <v/>
      </c>
      <c r="L108" s="180" t="str">
        <f t="shared" si="12"/>
        <v/>
      </c>
      <c r="M108" s="181" t="str">
        <f t="shared" si="13"/>
        <v/>
      </c>
      <c r="N108" s="180" t="str">
        <f t="shared" si="14"/>
        <v/>
      </c>
      <c r="O108" s="173"/>
      <c r="P108" s="179"/>
      <c r="Q108" s="173"/>
      <c r="R108" s="179"/>
      <c r="S108" s="745"/>
      <c r="T108" s="777"/>
      <c r="U108" s="745"/>
      <c r="V108" s="746"/>
      <c r="W108" s="745"/>
      <c r="X108" s="777"/>
      <c r="Y108" s="745"/>
      <c r="Z108" s="777"/>
      <c r="AA108" s="745"/>
      <c r="AB108" s="774"/>
      <c r="AD108" s="784"/>
      <c r="AE108" s="785"/>
      <c r="AF108" s="785"/>
      <c r="AG108" s="786"/>
    </row>
    <row r="109" spans="1:33" x14ac:dyDescent="0.25">
      <c r="A109" s="173"/>
      <c r="B109" s="178"/>
      <c r="C109" s="183"/>
      <c r="D109" s="183"/>
      <c r="E109" s="183"/>
      <c r="F109" s="183"/>
      <c r="G109" s="183"/>
      <c r="H109" s="183"/>
      <c r="I109" s="181" t="str">
        <f t="shared" si="10"/>
        <v/>
      </c>
      <c r="J109" s="183"/>
      <c r="K109" s="182" t="str">
        <f t="shared" si="11"/>
        <v/>
      </c>
      <c r="L109" s="180" t="str">
        <f t="shared" si="12"/>
        <v/>
      </c>
      <c r="M109" s="181" t="str">
        <f t="shared" si="13"/>
        <v/>
      </c>
      <c r="N109" s="180" t="str">
        <f t="shared" si="14"/>
        <v/>
      </c>
      <c r="O109" s="173"/>
      <c r="P109" s="179"/>
      <c r="Q109" s="173"/>
      <c r="R109" s="179"/>
      <c r="S109" s="745"/>
      <c r="T109" s="777"/>
      <c r="U109" s="745"/>
      <c r="V109" s="746"/>
      <c r="W109" s="745"/>
      <c r="X109" s="777"/>
      <c r="Y109" s="745"/>
      <c r="Z109" s="777"/>
      <c r="AA109" s="745"/>
      <c r="AB109" s="774"/>
      <c r="AD109" s="784"/>
      <c r="AE109" s="785"/>
      <c r="AF109" s="785"/>
      <c r="AG109" s="786"/>
    </row>
    <row r="110" spans="1:33" x14ac:dyDescent="0.25">
      <c r="A110" s="173"/>
      <c r="B110" s="178"/>
      <c r="C110" s="183"/>
      <c r="D110" s="183"/>
      <c r="E110" s="183"/>
      <c r="F110" s="183"/>
      <c r="G110" s="183"/>
      <c r="H110" s="183"/>
      <c r="I110" s="181" t="str">
        <f t="shared" si="10"/>
        <v/>
      </c>
      <c r="J110" s="183"/>
      <c r="K110" s="182" t="str">
        <f t="shared" si="11"/>
        <v/>
      </c>
      <c r="L110" s="180" t="str">
        <f t="shared" si="12"/>
        <v/>
      </c>
      <c r="M110" s="181" t="str">
        <f t="shared" si="13"/>
        <v/>
      </c>
      <c r="N110" s="180" t="str">
        <f t="shared" si="14"/>
        <v/>
      </c>
      <c r="O110" s="173"/>
      <c r="P110" s="179"/>
      <c r="Q110" s="173"/>
      <c r="R110" s="179"/>
      <c r="S110" s="745"/>
      <c r="T110" s="777"/>
      <c r="U110" s="745"/>
      <c r="V110" s="746"/>
      <c r="W110" s="745"/>
      <c r="X110" s="777"/>
      <c r="Y110" s="745"/>
      <c r="Z110" s="777"/>
      <c r="AA110" s="745"/>
      <c r="AB110" s="774"/>
      <c r="AD110" s="303"/>
      <c r="AE110" s="304"/>
      <c r="AF110" s="304"/>
      <c r="AG110" s="305"/>
    </row>
    <row r="111" spans="1:33" x14ac:dyDescent="0.25">
      <c r="A111" s="173"/>
      <c r="B111" s="178"/>
      <c r="C111" s="183"/>
      <c r="D111" s="183"/>
      <c r="E111" s="183"/>
      <c r="F111" s="183"/>
      <c r="G111" s="183"/>
      <c r="H111" s="183"/>
      <c r="I111" s="181" t="str">
        <f t="shared" si="10"/>
        <v/>
      </c>
      <c r="J111" s="183"/>
      <c r="K111" s="182" t="str">
        <f t="shared" si="11"/>
        <v/>
      </c>
      <c r="L111" s="180" t="str">
        <f t="shared" si="12"/>
        <v/>
      </c>
      <c r="M111" s="181" t="str">
        <f t="shared" si="13"/>
        <v/>
      </c>
      <c r="N111" s="180" t="str">
        <f t="shared" si="14"/>
        <v/>
      </c>
      <c r="O111" s="173"/>
      <c r="P111" s="179"/>
      <c r="Q111" s="173"/>
      <c r="R111" s="179"/>
      <c r="S111" s="745"/>
      <c r="T111" s="777"/>
      <c r="U111" s="745"/>
      <c r="V111" s="746"/>
      <c r="W111" s="745"/>
      <c r="X111" s="777"/>
      <c r="Y111" s="745"/>
      <c r="Z111" s="777"/>
      <c r="AA111" s="745"/>
      <c r="AB111" s="774"/>
      <c r="AD111" s="784"/>
      <c r="AE111" s="785"/>
      <c r="AF111" s="785"/>
      <c r="AG111" s="786"/>
    </row>
    <row r="112" spans="1:33" x14ac:dyDescent="0.25">
      <c r="A112" s="173"/>
      <c r="B112" s="178"/>
      <c r="C112" s="183"/>
      <c r="D112" s="183"/>
      <c r="E112" s="183"/>
      <c r="F112" s="183"/>
      <c r="G112" s="183"/>
      <c r="H112" s="183"/>
      <c r="I112" s="181" t="str">
        <f t="shared" si="10"/>
        <v/>
      </c>
      <c r="J112" s="183"/>
      <c r="K112" s="182" t="str">
        <f t="shared" si="11"/>
        <v/>
      </c>
      <c r="L112" s="180" t="str">
        <f t="shared" si="12"/>
        <v/>
      </c>
      <c r="M112" s="181" t="str">
        <f t="shared" si="13"/>
        <v/>
      </c>
      <c r="N112" s="180" t="str">
        <f t="shared" si="14"/>
        <v/>
      </c>
      <c r="O112" s="173"/>
      <c r="P112" s="179"/>
      <c r="Q112" s="173"/>
      <c r="R112" s="179"/>
      <c r="S112" s="745"/>
      <c r="T112" s="777"/>
      <c r="U112" s="745"/>
      <c r="V112" s="746"/>
      <c r="W112" s="745"/>
      <c r="X112" s="777"/>
      <c r="Y112" s="745"/>
      <c r="Z112" s="777"/>
      <c r="AA112" s="745"/>
      <c r="AB112" s="774"/>
      <c r="AD112" s="784"/>
      <c r="AE112" s="785"/>
      <c r="AF112" s="785"/>
      <c r="AG112" s="786"/>
    </row>
    <row r="113" spans="1:33" ht="15.75" thickBot="1" x14ac:dyDescent="0.3">
      <c r="A113" s="173"/>
      <c r="B113" s="178"/>
      <c r="C113" s="177"/>
      <c r="D113" s="177"/>
      <c r="E113" s="177"/>
      <c r="F113" s="177"/>
      <c r="G113" s="177"/>
      <c r="H113" s="177"/>
      <c r="I113" s="175" t="str">
        <f t="shared" si="10"/>
        <v/>
      </c>
      <c r="J113" s="177"/>
      <c r="K113" s="176" t="str">
        <f t="shared" si="11"/>
        <v/>
      </c>
      <c r="L113" s="174" t="str">
        <f t="shared" si="12"/>
        <v/>
      </c>
      <c r="M113" s="175" t="str">
        <f t="shared" si="13"/>
        <v/>
      </c>
      <c r="N113" s="174" t="str">
        <f t="shared" si="14"/>
        <v/>
      </c>
      <c r="O113" s="173"/>
      <c r="P113" s="172"/>
      <c r="Q113" s="173"/>
      <c r="R113" s="172"/>
      <c r="S113" s="834"/>
      <c r="T113" s="835"/>
      <c r="U113" s="747"/>
      <c r="V113" s="748"/>
      <c r="W113" s="834"/>
      <c r="X113" s="835"/>
      <c r="Y113" s="747"/>
      <c r="Z113" s="780"/>
      <c r="AA113" s="844"/>
      <c r="AB113" s="845"/>
      <c r="AD113" s="8"/>
      <c r="AE113" s="9"/>
      <c r="AF113" s="9"/>
      <c r="AG113" s="10"/>
    </row>
    <row r="114" spans="1:33" ht="15.75" thickBot="1" x14ac:dyDescent="0.3">
      <c r="A114" s="839" t="s">
        <v>743</v>
      </c>
      <c r="B114" s="840"/>
      <c r="C114" s="840"/>
      <c r="D114" s="841"/>
      <c r="E114" s="170">
        <f>SUM(E18:E113)</f>
        <v>0</v>
      </c>
      <c r="F114" s="169"/>
      <c r="G114" s="169"/>
      <c r="H114" s="169"/>
      <c r="I114" s="169"/>
      <c r="J114" s="169"/>
      <c r="K114" s="169"/>
      <c r="L114" s="170">
        <f>SUM(L18:L113)</f>
        <v>0</v>
      </c>
      <c r="M114" s="171"/>
      <c r="N114" s="170">
        <f>SUM(N18:N113)</f>
        <v>0</v>
      </c>
      <c r="O114" s="169"/>
      <c r="P114" s="169"/>
      <c r="Q114" s="169"/>
      <c r="R114" s="169"/>
      <c r="S114" s="749"/>
      <c r="T114" s="783"/>
      <c r="U114" s="749"/>
      <c r="V114" s="750"/>
      <c r="W114" s="749"/>
      <c r="X114" s="783"/>
      <c r="Y114" s="749"/>
      <c r="Z114" s="750"/>
      <c r="AA114" s="749"/>
      <c r="AB114" s="846"/>
      <c r="AD114" s="8"/>
      <c r="AE114" s="9"/>
      <c r="AF114" s="9"/>
      <c r="AG114" s="10"/>
    </row>
    <row r="115" spans="1:33" ht="23.25" x14ac:dyDescent="0.25">
      <c r="A115" s="153"/>
      <c r="B115" s="152"/>
      <c r="C115" s="152"/>
      <c r="D115" s="152"/>
      <c r="E115" s="152"/>
      <c r="F115" s="152"/>
      <c r="G115" s="152"/>
      <c r="H115" s="152"/>
      <c r="I115" s="152"/>
      <c r="J115" s="152"/>
      <c r="K115" s="152"/>
      <c r="L115" s="842" t="s">
        <v>744</v>
      </c>
      <c r="M115" s="843"/>
      <c r="N115" s="148">
        <f>IFERROR(N114/E114,0)</f>
        <v>0</v>
      </c>
      <c r="O115" s="781" t="s">
        <v>745</v>
      </c>
      <c r="P115" s="782"/>
      <c r="Q115" s="781" t="s">
        <v>745</v>
      </c>
      <c r="R115" s="782"/>
      <c r="S115" s="168" t="s">
        <v>746</v>
      </c>
      <c r="T115" s="167">
        <f ca="1">SUMIF(S18:T113,References!B3,'Materials Plan Sheet'!E18:E113)</f>
        <v>0</v>
      </c>
      <c r="U115" s="253" t="s">
        <v>747</v>
      </c>
      <c r="V115" s="254">
        <f ca="1">SUMIF(U18:V113,References!B3,'Materials Plan Sheet'!E18:E113)</f>
        <v>0</v>
      </c>
      <c r="W115" s="159" t="s">
        <v>748</v>
      </c>
      <c r="X115" s="166">
        <f>SUMIF(W18:W113,References!B3,'Materials Plan Sheet'!E18:E113)</f>
        <v>0</v>
      </c>
      <c r="Y115" s="781" t="s">
        <v>745</v>
      </c>
      <c r="Z115" s="782"/>
      <c r="AA115" s="151" t="s">
        <v>749</v>
      </c>
      <c r="AB115" s="155">
        <f>SUMIF($AA$18:$AA$113,References!L18,'Materials Plan Sheet'!$F$18:$F$113)</f>
        <v>0</v>
      </c>
      <c r="AD115" s="8"/>
      <c r="AE115" s="9"/>
      <c r="AF115" s="9"/>
      <c r="AG115" s="10"/>
    </row>
    <row r="116" spans="1:33" ht="23.25" x14ac:dyDescent="0.25">
      <c r="A116" s="153"/>
      <c r="B116" s="152"/>
      <c r="C116" s="152"/>
      <c r="D116" s="152"/>
      <c r="E116" s="152"/>
      <c r="F116" s="152"/>
      <c r="G116" s="152"/>
      <c r="H116" s="152"/>
      <c r="I116" s="152"/>
      <c r="J116" s="152"/>
      <c r="K116" s="152"/>
      <c r="L116" s="164"/>
      <c r="M116" s="164"/>
      <c r="N116" s="163"/>
      <c r="O116" s="151" t="s">
        <v>749</v>
      </c>
      <c r="P116" s="155">
        <f>SUMIF($O$18:$O$113,References!K18,'Materials Plan Sheet'!$F$18:$F$113)</f>
        <v>0</v>
      </c>
      <c r="Q116" s="151" t="s">
        <v>749</v>
      </c>
      <c r="R116" s="155">
        <f>SUMIF($Q$18:$Q$113,References!$K$18,'Materials Plan Sheet'!$F$18:$F$113)</f>
        <v>0</v>
      </c>
      <c r="S116" s="165" t="s">
        <v>750</v>
      </c>
      <c r="T116" s="268">
        <f ca="1">IFERROR(T115/T9,0)</f>
        <v>0</v>
      </c>
      <c r="U116" s="247"/>
      <c r="V116" s="247"/>
      <c r="W116" s="159" t="s">
        <v>751</v>
      </c>
      <c r="X116" s="156">
        <f>IFERROR(X115/C9,0)</f>
        <v>0</v>
      </c>
      <c r="Y116" s="151" t="s">
        <v>749</v>
      </c>
      <c r="Z116" s="155">
        <f>SUMIF($Y$18:$Y$113,References!L18,'Materials Plan Sheet'!$F$18:$F$113)</f>
        <v>0</v>
      </c>
      <c r="AA116" s="159" t="s">
        <v>752</v>
      </c>
      <c r="AB116" s="156">
        <f>IFERROR(AB115/AA9,0)</f>
        <v>0</v>
      </c>
      <c r="AD116" s="8"/>
      <c r="AE116" s="9"/>
      <c r="AF116" s="9"/>
      <c r="AG116" s="10"/>
    </row>
    <row r="117" spans="1:33" x14ac:dyDescent="0.25">
      <c r="A117" s="153"/>
      <c r="B117" s="152"/>
      <c r="C117" s="152"/>
      <c r="D117" s="152"/>
      <c r="E117" s="152"/>
      <c r="F117" s="152"/>
      <c r="G117" s="152"/>
      <c r="H117" s="152"/>
      <c r="I117" s="152"/>
      <c r="J117" s="152"/>
      <c r="K117" s="152"/>
      <c r="L117" s="164"/>
      <c r="M117" s="164"/>
      <c r="N117" s="163"/>
      <c r="O117" s="159" t="s">
        <v>752</v>
      </c>
      <c r="P117" s="156">
        <f>IFERROR(P116/Q8,0)</f>
        <v>0</v>
      </c>
      <c r="Q117" s="159" t="s">
        <v>752</v>
      </c>
      <c r="R117" s="156">
        <f>IFERROR(R116/Q8,0)</f>
        <v>0</v>
      </c>
      <c r="S117" s="162"/>
      <c r="T117" s="162"/>
      <c r="U117" s="248"/>
      <c r="V117" s="248"/>
      <c r="W117" s="160"/>
      <c r="X117" s="161"/>
      <c r="Y117" s="159" t="s">
        <v>752</v>
      </c>
      <c r="Z117" s="156">
        <f>IFERROR(Z116/Y8,0)</f>
        <v>0</v>
      </c>
      <c r="AA117" s="160"/>
      <c r="AB117" s="248"/>
      <c r="AD117" s="8"/>
      <c r="AE117" s="9"/>
      <c r="AF117" s="9"/>
      <c r="AG117" s="10"/>
    </row>
    <row r="118" spans="1:33" x14ac:dyDescent="0.25">
      <c r="A118" s="153"/>
      <c r="B118" s="152"/>
      <c r="C118" s="152"/>
      <c r="D118" s="152"/>
      <c r="E118" s="152"/>
      <c r="F118" s="152"/>
      <c r="G118" s="152"/>
      <c r="H118" s="152"/>
      <c r="I118" s="152"/>
      <c r="J118" s="152"/>
      <c r="K118" s="152"/>
      <c r="L118" s="164"/>
      <c r="M118" s="164"/>
      <c r="N118" s="163"/>
      <c r="O118" s="778" t="s">
        <v>753</v>
      </c>
      <c r="P118" s="779"/>
      <c r="Q118" s="778" t="s">
        <v>753</v>
      </c>
      <c r="R118" s="779"/>
      <c r="S118" s="162"/>
      <c r="T118" s="162"/>
      <c r="U118" s="163"/>
      <c r="V118" s="163"/>
      <c r="W118" s="160"/>
      <c r="X118" s="161"/>
      <c r="Y118" s="778" t="s">
        <v>754</v>
      </c>
      <c r="Z118" s="779"/>
      <c r="AA118" s="160"/>
      <c r="AB118" s="163"/>
      <c r="AD118" s="8"/>
      <c r="AE118" s="9"/>
      <c r="AF118" s="9"/>
      <c r="AG118" s="10"/>
    </row>
    <row r="119" spans="1:33" x14ac:dyDescent="0.25">
      <c r="A119" s="153"/>
      <c r="B119" s="152"/>
      <c r="C119" s="152"/>
      <c r="D119" s="152"/>
      <c r="E119" s="152"/>
      <c r="F119" s="152"/>
      <c r="G119" s="152"/>
      <c r="H119" s="152"/>
      <c r="I119" s="152"/>
      <c r="J119" s="152"/>
      <c r="K119" s="152"/>
      <c r="L119" s="152"/>
      <c r="M119" s="152"/>
      <c r="N119" s="152"/>
      <c r="O119" s="151" t="s">
        <v>749</v>
      </c>
      <c r="P119" s="155">
        <f>SUMIF($O$18:$O$113,References!$K$19,'Materials Plan Sheet'!$F$18:$F$113)</f>
        <v>0</v>
      </c>
      <c r="Q119" s="151" t="s">
        <v>749</v>
      </c>
      <c r="R119" s="155">
        <f>SUMIF($Q$18:$Q$113,References!$K$19,'Materials Plan Sheet'!$F$18:$F$113)</f>
        <v>0</v>
      </c>
      <c r="S119" s="152"/>
      <c r="T119" s="152"/>
      <c r="U119" s="247"/>
      <c r="V119" s="247"/>
      <c r="W119" s="152"/>
      <c r="X119" s="152"/>
      <c r="Y119" s="151" t="s">
        <v>749</v>
      </c>
      <c r="Z119" s="155">
        <f>SUMIF($Y$18:$Y$113,References!L19,'Materials Plan Sheet'!$F$18:$F$113)</f>
        <v>0</v>
      </c>
      <c r="AA119" s="158"/>
      <c r="AB119" s="247"/>
      <c r="AD119" s="8"/>
      <c r="AE119" s="9"/>
      <c r="AF119" s="9"/>
      <c r="AG119" s="10"/>
    </row>
    <row r="120" spans="1:33" x14ac:dyDescent="0.25">
      <c r="A120" s="153"/>
      <c r="B120" s="152"/>
      <c r="C120" s="152"/>
      <c r="D120" s="152"/>
      <c r="E120" s="152"/>
      <c r="F120" s="152"/>
      <c r="G120" s="152"/>
      <c r="H120" s="152"/>
      <c r="I120" s="152"/>
      <c r="J120" s="152"/>
      <c r="K120" s="152"/>
      <c r="L120" s="152"/>
      <c r="M120" s="152"/>
      <c r="N120" s="152"/>
      <c r="O120" s="159" t="s">
        <v>752</v>
      </c>
      <c r="P120" s="156">
        <f>IFERROR(P119/Q9,0)</f>
        <v>0</v>
      </c>
      <c r="Q120" s="159" t="s">
        <v>752</v>
      </c>
      <c r="R120" s="156">
        <f>IFERROR(R119/Q9,0)</f>
        <v>0</v>
      </c>
      <c r="S120" s="152"/>
      <c r="T120" s="152"/>
      <c r="U120" s="248"/>
      <c r="V120" s="248"/>
      <c r="W120" s="152"/>
      <c r="X120" s="152"/>
      <c r="Y120" s="159" t="s">
        <v>752</v>
      </c>
      <c r="Z120" s="156">
        <f>IFERROR(Z119/Y9,0)</f>
        <v>0</v>
      </c>
      <c r="AA120" s="158"/>
      <c r="AB120" s="248"/>
      <c r="AD120" s="8"/>
      <c r="AE120" s="9"/>
      <c r="AF120" s="9"/>
      <c r="AG120" s="10"/>
    </row>
    <row r="121" spans="1:33" x14ac:dyDescent="0.25">
      <c r="A121" s="153"/>
      <c r="B121" s="152"/>
      <c r="C121" s="152"/>
      <c r="D121" s="152"/>
      <c r="E121" s="152"/>
      <c r="F121" s="152"/>
      <c r="G121" s="152"/>
      <c r="H121" s="152"/>
      <c r="I121" s="152"/>
      <c r="J121" s="152"/>
      <c r="K121" s="152"/>
      <c r="L121" s="152"/>
      <c r="M121" s="152"/>
      <c r="N121" s="152"/>
      <c r="O121" s="778" t="s">
        <v>755</v>
      </c>
      <c r="P121" s="779"/>
      <c r="Q121" s="778" t="s">
        <v>755</v>
      </c>
      <c r="R121" s="779"/>
      <c r="S121" s="152"/>
      <c r="T121" s="152"/>
      <c r="U121" s="163"/>
      <c r="V121" s="163"/>
      <c r="W121" s="152"/>
      <c r="X121" s="152"/>
      <c r="Y121" s="778" t="s">
        <v>755</v>
      </c>
      <c r="Z121" s="779"/>
      <c r="AA121" s="152"/>
      <c r="AB121" s="163"/>
      <c r="AD121" s="807" t="s">
        <v>756</v>
      </c>
      <c r="AE121" s="808"/>
      <c r="AF121" s="808"/>
      <c r="AG121" s="809"/>
    </row>
    <row r="122" spans="1:33" x14ac:dyDescent="0.25">
      <c r="A122" s="153"/>
      <c r="B122" s="152"/>
      <c r="C122" s="152"/>
      <c r="D122" s="152"/>
      <c r="E122" s="152"/>
      <c r="F122" s="152"/>
      <c r="G122" s="152"/>
      <c r="H122" s="152"/>
      <c r="I122" s="152"/>
      <c r="J122" s="152"/>
      <c r="K122" s="152"/>
      <c r="L122" s="152"/>
      <c r="M122" s="152"/>
      <c r="N122" s="152"/>
      <c r="O122" s="151" t="s">
        <v>749</v>
      </c>
      <c r="P122" s="155">
        <f>SUMIF($O$18:$O$113,References!$K$20,'Materials Plan Sheet'!$F$18:$F$113)</f>
        <v>0</v>
      </c>
      <c r="Q122" s="151" t="s">
        <v>749</v>
      </c>
      <c r="R122" s="155">
        <f>SUMIF($Q$18:$Q$113,References!$K$20,'Materials Plan Sheet'!$F$18:$F$113)</f>
        <v>0</v>
      </c>
      <c r="S122" s="152"/>
      <c r="T122" s="152"/>
      <c r="U122" s="247"/>
      <c r="V122" s="247"/>
      <c r="W122" s="152"/>
      <c r="X122" s="152"/>
      <c r="Y122" s="151" t="s">
        <v>749</v>
      </c>
      <c r="Z122" s="155">
        <f>SUMIF($Y$18:$Y$113,References!L20,'Materials Plan Sheet'!$F$18:$F$113)</f>
        <v>0</v>
      </c>
      <c r="AA122" s="152"/>
      <c r="AB122" s="247"/>
      <c r="AD122" s="810"/>
      <c r="AE122" s="811"/>
      <c r="AF122" s="811"/>
      <c r="AG122" s="812"/>
    </row>
    <row r="123" spans="1:33" x14ac:dyDescent="0.25">
      <c r="A123" s="153"/>
      <c r="B123" s="152"/>
      <c r="C123" s="152"/>
      <c r="D123" s="152"/>
      <c r="E123" s="152"/>
      <c r="F123" s="152"/>
      <c r="G123" s="152"/>
      <c r="H123" s="152"/>
      <c r="I123" s="152"/>
      <c r="J123" s="152"/>
      <c r="K123" s="152"/>
      <c r="L123" s="152"/>
      <c r="M123" s="152"/>
      <c r="N123" s="152"/>
      <c r="O123" s="151" t="s">
        <v>752</v>
      </c>
      <c r="P123" s="157">
        <f>IFERROR(P122/Q10,0)</f>
        <v>0</v>
      </c>
      <c r="Q123" s="151" t="s">
        <v>752</v>
      </c>
      <c r="R123" s="157">
        <f>IFERROR(R122/Q10,0)</f>
        <v>0</v>
      </c>
      <c r="S123" s="152"/>
      <c r="T123" s="152"/>
      <c r="U123" s="248"/>
      <c r="V123" s="248"/>
      <c r="W123" s="152"/>
      <c r="X123" s="152"/>
      <c r="Y123" s="151" t="s">
        <v>752</v>
      </c>
      <c r="Z123" s="157">
        <f>IFERROR(Z122/Y10,0)</f>
        <v>0</v>
      </c>
      <c r="AA123" s="152"/>
      <c r="AB123" s="248"/>
      <c r="AD123" s="810"/>
      <c r="AE123" s="811"/>
      <c r="AF123" s="811"/>
      <c r="AG123" s="812"/>
    </row>
    <row r="124" spans="1:33" x14ac:dyDescent="0.25">
      <c r="A124" s="153"/>
      <c r="B124" s="152"/>
      <c r="C124" s="152"/>
      <c r="D124" s="152"/>
      <c r="E124" s="152"/>
      <c r="F124" s="152"/>
      <c r="G124" s="152"/>
      <c r="H124" s="152"/>
      <c r="I124" s="152"/>
      <c r="J124" s="152"/>
      <c r="K124" s="152"/>
      <c r="L124" s="152"/>
      <c r="M124" s="152"/>
      <c r="N124" s="152"/>
      <c r="O124" s="778" t="s">
        <v>757</v>
      </c>
      <c r="P124" s="779"/>
      <c r="Q124" s="778" t="s">
        <v>757</v>
      </c>
      <c r="R124" s="779"/>
      <c r="S124" s="152"/>
      <c r="T124" s="152"/>
      <c r="U124" s="163"/>
      <c r="V124" s="163"/>
      <c r="W124" s="152"/>
      <c r="X124" s="152"/>
      <c r="Y124" s="778" t="s">
        <v>758</v>
      </c>
      <c r="Z124" s="779"/>
      <c r="AA124" s="152"/>
      <c r="AB124" s="163"/>
      <c r="AD124" s="810"/>
      <c r="AE124" s="811"/>
      <c r="AF124" s="811"/>
      <c r="AG124" s="812"/>
    </row>
    <row r="125" spans="1:33" x14ac:dyDescent="0.25">
      <c r="A125" s="153"/>
      <c r="B125" s="152"/>
      <c r="C125" s="152"/>
      <c r="D125" s="152"/>
      <c r="E125" s="152"/>
      <c r="F125" s="152"/>
      <c r="G125" s="152"/>
      <c r="H125" s="152"/>
      <c r="I125" s="152"/>
      <c r="J125" s="152"/>
      <c r="K125" s="152"/>
      <c r="L125" s="152"/>
      <c r="M125" s="152"/>
      <c r="N125" s="152"/>
      <c r="O125" s="153" t="s">
        <v>749</v>
      </c>
      <c r="P125" s="155">
        <f>SUMIF($O$18:$O$113,References!$K$21,'Materials Plan Sheet'!$F$18:$F$113)</f>
        <v>0</v>
      </c>
      <c r="Q125" s="153" t="s">
        <v>749</v>
      </c>
      <c r="R125" s="155">
        <f>SUMIF($Q$18:$Q$113,References!$K$21,'Materials Plan Sheet'!$F$18:$F$113)</f>
        <v>0</v>
      </c>
      <c r="S125" s="152"/>
      <c r="T125" s="152"/>
      <c r="U125" s="247"/>
      <c r="V125" s="247"/>
      <c r="W125" s="152"/>
      <c r="X125" s="152"/>
      <c r="Y125" s="153" t="s">
        <v>749</v>
      </c>
      <c r="Z125" s="155">
        <f>SUMIF($Y$18:$Y$113,References!L21,'Materials Plan Sheet'!$F$18:$F$113)</f>
        <v>0</v>
      </c>
      <c r="AA125" s="152"/>
      <c r="AB125" s="247"/>
      <c r="AD125" s="810"/>
      <c r="AE125" s="811"/>
      <c r="AF125" s="811"/>
      <c r="AG125" s="812"/>
    </row>
    <row r="126" spans="1:33" x14ac:dyDescent="0.25">
      <c r="A126" s="153"/>
      <c r="B126" s="152"/>
      <c r="C126" s="152"/>
      <c r="D126" s="152"/>
      <c r="E126" s="152"/>
      <c r="F126" s="152"/>
      <c r="G126" s="152"/>
      <c r="H126" s="152"/>
      <c r="I126" s="152"/>
      <c r="J126" s="152"/>
      <c r="K126" s="152"/>
      <c r="L126" s="152"/>
      <c r="M126" s="152"/>
      <c r="N126" s="152"/>
      <c r="O126" s="149" t="s">
        <v>752</v>
      </c>
      <c r="P126" s="154">
        <f>IFERROR(P125/Q11,0)</f>
        <v>0</v>
      </c>
      <c r="Q126" s="149" t="s">
        <v>752</v>
      </c>
      <c r="R126" s="156">
        <f>IFERROR(R125/Q11,0)</f>
        <v>0</v>
      </c>
      <c r="S126" s="152"/>
      <c r="T126" s="152"/>
      <c r="U126" s="248"/>
      <c r="V126" s="248"/>
      <c r="W126" s="152"/>
      <c r="X126" s="152"/>
      <c r="Y126" s="149" t="s">
        <v>752</v>
      </c>
      <c r="Z126" s="154">
        <f>IFERROR(Z125/Y11,0)</f>
        <v>0</v>
      </c>
      <c r="AA126" s="152"/>
      <c r="AB126" s="248"/>
      <c r="AD126" s="810"/>
      <c r="AE126" s="811"/>
      <c r="AF126" s="811"/>
      <c r="AG126" s="812"/>
    </row>
    <row r="127" spans="1:33" x14ac:dyDescent="0.25">
      <c r="A127" s="153"/>
      <c r="B127" s="152"/>
      <c r="C127" s="152"/>
      <c r="D127" s="152"/>
      <c r="E127" s="152"/>
      <c r="F127" s="152"/>
      <c r="G127" s="152"/>
      <c r="H127" s="152"/>
      <c r="I127" s="152"/>
      <c r="J127" s="152"/>
      <c r="K127" s="152"/>
      <c r="L127" s="152"/>
      <c r="M127" s="152"/>
      <c r="N127" s="152"/>
      <c r="O127" s="152"/>
      <c r="P127" s="152"/>
      <c r="Q127" s="152"/>
      <c r="R127" s="152"/>
      <c r="S127" s="152"/>
      <c r="T127" s="152"/>
      <c r="U127" s="163"/>
      <c r="V127" s="163"/>
      <c r="W127" s="152"/>
      <c r="X127" s="152"/>
      <c r="Y127" s="778" t="s">
        <v>759</v>
      </c>
      <c r="Z127" s="779"/>
      <c r="AA127" s="152"/>
      <c r="AB127" s="163"/>
      <c r="AD127" s="810"/>
      <c r="AE127" s="811"/>
      <c r="AF127" s="811"/>
      <c r="AG127" s="812"/>
    </row>
    <row r="128" spans="1:33" x14ac:dyDescent="0.25">
      <c r="A128" s="153"/>
      <c r="B128" s="152"/>
      <c r="C128" s="152"/>
      <c r="D128" s="152"/>
      <c r="E128" s="152"/>
      <c r="F128" s="152"/>
      <c r="G128" s="152"/>
      <c r="H128" s="152"/>
      <c r="I128" s="152"/>
      <c r="J128" s="152"/>
      <c r="K128" s="152"/>
      <c r="L128" s="152"/>
      <c r="M128" s="152"/>
      <c r="N128" s="152"/>
      <c r="O128" s="152"/>
      <c r="P128" s="152"/>
      <c r="Q128" s="152"/>
      <c r="R128" s="152"/>
      <c r="S128" s="152"/>
      <c r="T128" s="152"/>
      <c r="U128" s="247"/>
      <c r="V128" s="247"/>
      <c r="W128" s="152"/>
      <c r="X128" s="152"/>
      <c r="Y128" s="153" t="s">
        <v>749</v>
      </c>
      <c r="Z128" s="155">
        <f>SUMIF($Y$18:$Y$113,References!L22,'Materials Plan Sheet'!$F$18:$F$113)</f>
        <v>0</v>
      </c>
      <c r="AA128" s="152"/>
      <c r="AB128" s="247"/>
      <c r="AD128" s="810"/>
      <c r="AE128" s="811"/>
      <c r="AF128" s="811"/>
      <c r="AG128" s="812"/>
    </row>
    <row r="129" spans="1:33" x14ac:dyDescent="0.25">
      <c r="A129" s="153"/>
      <c r="B129" s="152"/>
      <c r="C129" s="152"/>
      <c r="D129" s="152"/>
      <c r="E129" s="152"/>
      <c r="F129" s="152"/>
      <c r="G129" s="152"/>
      <c r="H129" s="152"/>
      <c r="I129" s="152"/>
      <c r="J129" s="152"/>
      <c r="K129" s="152"/>
      <c r="L129" s="152"/>
      <c r="M129" s="152"/>
      <c r="N129" s="152"/>
      <c r="O129" s="152"/>
      <c r="P129" s="152"/>
      <c r="Q129" s="152"/>
      <c r="R129" s="152"/>
      <c r="S129" s="152"/>
      <c r="T129" s="152"/>
      <c r="U129" s="248"/>
      <c r="V129" s="248"/>
      <c r="W129" s="152"/>
      <c r="X129" s="152"/>
      <c r="Y129" s="149" t="s">
        <v>752</v>
      </c>
      <c r="Z129" s="154">
        <f>IFERROR(Z128/Y12,0)</f>
        <v>0</v>
      </c>
      <c r="AA129" s="152"/>
      <c r="AB129" s="248"/>
      <c r="AD129" s="810"/>
      <c r="AE129" s="811"/>
      <c r="AF129" s="811"/>
      <c r="AG129" s="812"/>
    </row>
    <row r="130" spans="1:33" x14ac:dyDescent="0.25">
      <c r="A130" s="153"/>
      <c r="B130" s="152"/>
      <c r="C130" s="152"/>
      <c r="D130" s="152"/>
      <c r="E130" s="152"/>
      <c r="F130" s="152"/>
      <c r="G130" s="152"/>
      <c r="H130" s="152"/>
      <c r="I130" s="152"/>
      <c r="J130" s="152"/>
      <c r="K130" s="152"/>
      <c r="L130" s="152"/>
      <c r="M130" s="152"/>
      <c r="N130" s="152"/>
      <c r="O130" s="152"/>
      <c r="P130" s="152"/>
      <c r="Q130" s="152"/>
      <c r="R130" s="152"/>
      <c r="S130" s="152"/>
      <c r="T130" s="152"/>
      <c r="U130" s="163"/>
      <c r="V130" s="163"/>
      <c r="W130" s="152"/>
      <c r="X130" s="152"/>
      <c r="Y130" s="152"/>
      <c r="Z130" s="152"/>
      <c r="AA130" s="152"/>
      <c r="AB130" s="163"/>
      <c r="AD130" s="810"/>
      <c r="AE130" s="811"/>
      <c r="AF130" s="811"/>
      <c r="AG130" s="812"/>
    </row>
    <row r="131" spans="1:33" x14ac:dyDescent="0.25">
      <c r="A131" s="153"/>
      <c r="B131" s="152"/>
      <c r="C131" s="152"/>
      <c r="D131" s="152"/>
      <c r="E131" s="152"/>
      <c r="F131" s="152"/>
      <c r="G131" s="152"/>
      <c r="H131" s="152"/>
      <c r="I131" s="152"/>
      <c r="J131" s="152"/>
      <c r="K131" s="152"/>
      <c r="L131" s="152"/>
      <c r="M131" s="152"/>
      <c r="N131" s="152"/>
      <c r="O131" s="152"/>
      <c r="P131" s="152"/>
      <c r="Q131" s="152"/>
      <c r="R131" s="152"/>
      <c r="S131" s="152"/>
      <c r="T131" s="152"/>
      <c r="U131" s="247"/>
      <c r="V131" s="247"/>
      <c r="W131" s="152"/>
      <c r="X131" s="152"/>
      <c r="Y131" s="152"/>
      <c r="Z131" s="152"/>
      <c r="AA131" s="152"/>
      <c r="AB131" s="247"/>
      <c r="AD131" s="810"/>
      <c r="AE131" s="811"/>
      <c r="AF131" s="811"/>
      <c r="AG131" s="812"/>
    </row>
    <row r="132" spans="1:33" x14ac:dyDescent="0.25">
      <c r="A132" s="153"/>
      <c r="B132" s="152"/>
      <c r="C132" s="152"/>
      <c r="D132" s="152"/>
      <c r="E132" s="152"/>
      <c r="F132" s="152"/>
      <c r="G132" s="152"/>
      <c r="H132" s="152"/>
      <c r="I132" s="152"/>
      <c r="J132" s="152"/>
      <c r="K132" s="152"/>
      <c r="L132" s="152"/>
      <c r="M132" s="152"/>
      <c r="N132" s="152"/>
      <c r="O132" s="152"/>
      <c r="P132" s="152"/>
      <c r="Q132" s="152"/>
      <c r="R132" s="152"/>
      <c r="S132" s="152"/>
      <c r="T132" s="152"/>
      <c r="U132" s="248"/>
      <c r="V132" s="248"/>
      <c r="W132" s="152"/>
      <c r="X132" s="152"/>
      <c r="Y132" s="152"/>
      <c r="Z132" s="152"/>
      <c r="AA132" s="152"/>
      <c r="AB132" s="248"/>
      <c r="AD132" s="810"/>
      <c r="AE132" s="811"/>
      <c r="AF132" s="811"/>
      <c r="AG132" s="812"/>
    </row>
    <row r="133" spans="1:33" x14ac:dyDescent="0.25">
      <c r="A133" s="149"/>
      <c r="B133" s="150"/>
      <c r="C133" s="150"/>
      <c r="D133" s="150"/>
      <c r="E133" s="150"/>
      <c r="F133" s="150"/>
      <c r="G133" s="150"/>
      <c r="H133" s="150"/>
      <c r="I133" s="150"/>
      <c r="J133" s="150"/>
      <c r="K133" s="150"/>
      <c r="L133" s="150"/>
      <c r="M133" s="150"/>
      <c r="N133" s="150"/>
      <c r="O133" s="150"/>
      <c r="P133" s="150"/>
      <c r="Q133" s="150"/>
      <c r="R133" s="150"/>
      <c r="S133" s="150"/>
      <c r="T133" s="150"/>
      <c r="U133" s="249"/>
      <c r="V133" s="249"/>
      <c r="W133" s="150"/>
      <c r="X133" s="150"/>
      <c r="Y133" s="150"/>
      <c r="Z133" s="150"/>
      <c r="AA133" s="150"/>
      <c r="AB133" s="249"/>
      <c r="AC133" s="7"/>
      <c r="AD133" s="6"/>
      <c r="AE133" s="7"/>
      <c r="AF133" s="7"/>
      <c r="AG133" s="13"/>
    </row>
  </sheetData>
  <sheetProtection algorithmName="SHA-512" hashValue="sONfzaabq4bYC+pZSS82NhQ6imk3BO/KwJ1DFPtiLTkbsoXkPuADqh67BoDTvOaF3IFdPwt7ThBNzVHQLRZwiw==" saltValue="6P37Qush9DRUznY9PoJe5w==" spinCount="100000" sheet="1" selectLockedCells="1"/>
  <customSheetViews>
    <customSheetView guid="{F381BDA6-B2C9-4D35-B675-34ADD0AE2CEA}" topLeftCell="A10">
      <selection activeCell="J19" sqref="J19"/>
      <pageMargins left="0.7" right="0.7" top="0.75" bottom="0.75" header="0.3" footer="0.3"/>
      <pageSetup paperSize="137" orientation="portrait" horizontalDpi="4294967293" r:id="rId1"/>
    </customSheetView>
  </customSheetViews>
  <mergeCells count="633">
    <mergeCell ref="AA112:AB112"/>
    <mergeCell ref="AA113:AB113"/>
    <mergeCell ref="AA114:AB114"/>
    <mergeCell ref="AA39:AB39"/>
    <mergeCell ref="AA41:AB41"/>
    <mergeCell ref="AA43:AB43"/>
    <mergeCell ref="AA44:AB44"/>
    <mergeCell ref="AA45:AB45"/>
    <mergeCell ref="AA101:AB101"/>
    <mergeCell ref="AA106:AB106"/>
    <mergeCell ref="AA107:AB107"/>
    <mergeCell ref="AA108:AB108"/>
    <mergeCell ref="AA90:AB90"/>
    <mergeCell ref="AA81:AB81"/>
    <mergeCell ref="AA82:AB82"/>
    <mergeCell ref="AA83:AB83"/>
    <mergeCell ref="AA84:AB84"/>
    <mergeCell ref="AA85:AB85"/>
    <mergeCell ref="AA76:AB76"/>
    <mergeCell ref="AA77:AB77"/>
    <mergeCell ref="AA78:AB78"/>
    <mergeCell ref="AA79:AB79"/>
    <mergeCell ref="AA80:AB80"/>
    <mergeCell ref="AA71:AB71"/>
    <mergeCell ref="Y95:Z95"/>
    <mergeCell ref="Y96:Z96"/>
    <mergeCell ref="Y97:Z97"/>
    <mergeCell ref="Y98:Z98"/>
    <mergeCell ref="Y108:Z108"/>
    <mergeCell ref="Y109:Z109"/>
    <mergeCell ref="Y106:Z106"/>
    <mergeCell ref="Y107:Z107"/>
    <mergeCell ref="Y89:Z89"/>
    <mergeCell ref="Y90:Z90"/>
    <mergeCell ref="Y91:Z91"/>
    <mergeCell ref="Y92:Z92"/>
    <mergeCell ref="Y110:Z110"/>
    <mergeCell ref="Y111:Z111"/>
    <mergeCell ref="Y112:Z112"/>
    <mergeCell ref="Y99:Z99"/>
    <mergeCell ref="Y100:Z100"/>
    <mergeCell ref="Y101:Z101"/>
    <mergeCell ref="Y102:Z102"/>
    <mergeCell ref="Y103:Z103"/>
    <mergeCell ref="Y104:Z104"/>
    <mergeCell ref="Y105:Z105"/>
    <mergeCell ref="Y70:Z70"/>
    <mergeCell ref="Y93:Z93"/>
    <mergeCell ref="Y94:Z94"/>
    <mergeCell ref="Y83:Z83"/>
    <mergeCell ref="Y84:Z84"/>
    <mergeCell ref="Y85:Z85"/>
    <mergeCell ref="Y86:Z86"/>
    <mergeCell ref="Y87:Z87"/>
    <mergeCell ref="Y88:Z88"/>
    <mergeCell ref="Y77:Z77"/>
    <mergeCell ref="Y78:Z78"/>
    <mergeCell ref="Y79:Z79"/>
    <mergeCell ref="Y80:Z80"/>
    <mergeCell ref="Y81:Z81"/>
    <mergeCell ref="Y82:Z82"/>
    <mergeCell ref="Y59:Z59"/>
    <mergeCell ref="Y60:Z60"/>
    <mergeCell ref="Y61:Z61"/>
    <mergeCell ref="Y62:Z62"/>
    <mergeCell ref="Y63:Z63"/>
    <mergeCell ref="Y53:Z53"/>
    <mergeCell ref="Y54:Z54"/>
    <mergeCell ref="Y55:Z55"/>
    <mergeCell ref="Y56:Z56"/>
    <mergeCell ref="Y57:Z57"/>
    <mergeCell ref="Y58:Z58"/>
    <mergeCell ref="W89:X89"/>
    <mergeCell ref="W90:X90"/>
    <mergeCell ref="W91:X91"/>
    <mergeCell ref="W92:X92"/>
    <mergeCell ref="W93:X93"/>
    <mergeCell ref="W94:X94"/>
    <mergeCell ref="Y47:Z47"/>
    <mergeCell ref="Y48:Z48"/>
    <mergeCell ref="Y49:Z49"/>
    <mergeCell ref="Y50:Z50"/>
    <mergeCell ref="Y51:Z51"/>
    <mergeCell ref="Y52:Z52"/>
    <mergeCell ref="Y64:Z64"/>
    <mergeCell ref="Y71:Z71"/>
    <mergeCell ref="Y72:Z72"/>
    <mergeCell ref="Y73:Z73"/>
    <mergeCell ref="Y74:Z74"/>
    <mergeCell ref="Y75:Z75"/>
    <mergeCell ref="Y76:Z76"/>
    <mergeCell ref="Y65:Z65"/>
    <mergeCell ref="Y66:Z66"/>
    <mergeCell ref="Y67:Z67"/>
    <mergeCell ref="Y68:Z68"/>
    <mergeCell ref="Y69:Z69"/>
    <mergeCell ref="W112:X112"/>
    <mergeCell ref="W103:X103"/>
    <mergeCell ref="W104:X104"/>
    <mergeCell ref="W105:X105"/>
    <mergeCell ref="W106:X106"/>
    <mergeCell ref="W107:X107"/>
    <mergeCell ref="W108:X108"/>
    <mergeCell ref="W109:X109"/>
    <mergeCell ref="W95:X95"/>
    <mergeCell ref="W96:X96"/>
    <mergeCell ref="W97:X97"/>
    <mergeCell ref="W98:X98"/>
    <mergeCell ref="W99:X99"/>
    <mergeCell ref="W100:X100"/>
    <mergeCell ref="W110:X110"/>
    <mergeCell ref="W111:X111"/>
    <mergeCell ref="W101:X101"/>
    <mergeCell ref="W102:X102"/>
    <mergeCell ref="W83:X83"/>
    <mergeCell ref="W84:X84"/>
    <mergeCell ref="W85:X85"/>
    <mergeCell ref="W86:X86"/>
    <mergeCell ref="W87:X87"/>
    <mergeCell ref="W88:X88"/>
    <mergeCell ref="W77:X77"/>
    <mergeCell ref="W78:X78"/>
    <mergeCell ref="W79:X79"/>
    <mergeCell ref="W80:X80"/>
    <mergeCell ref="W81:X81"/>
    <mergeCell ref="W82:X82"/>
    <mergeCell ref="W73:X73"/>
    <mergeCell ref="W74:X74"/>
    <mergeCell ref="W75:X75"/>
    <mergeCell ref="W76:X76"/>
    <mergeCell ref="W65:X65"/>
    <mergeCell ref="W66:X66"/>
    <mergeCell ref="W67:X67"/>
    <mergeCell ref="W68:X68"/>
    <mergeCell ref="W69:X69"/>
    <mergeCell ref="W70:X70"/>
    <mergeCell ref="W64:X64"/>
    <mergeCell ref="W53:X53"/>
    <mergeCell ref="W54:X54"/>
    <mergeCell ref="W55:X55"/>
    <mergeCell ref="W56:X56"/>
    <mergeCell ref="W57:X57"/>
    <mergeCell ref="W58:X58"/>
    <mergeCell ref="W71:X71"/>
    <mergeCell ref="W72:X72"/>
    <mergeCell ref="W43:X43"/>
    <mergeCell ref="W44:X44"/>
    <mergeCell ref="W45:X45"/>
    <mergeCell ref="W46:X46"/>
    <mergeCell ref="W59:X59"/>
    <mergeCell ref="W60:X60"/>
    <mergeCell ref="W61:X61"/>
    <mergeCell ref="W62:X62"/>
    <mergeCell ref="W63:X63"/>
    <mergeCell ref="A114:D114"/>
    <mergeCell ref="L115:M115"/>
    <mergeCell ref="S113:T113"/>
    <mergeCell ref="S114:T114"/>
    <mergeCell ref="S37:T37"/>
    <mergeCell ref="S39:T39"/>
    <mergeCell ref="S40:T40"/>
    <mergeCell ref="S41:T41"/>
    <mergeCell ref="S42:T42"/>
    <mergeCell ref="S56:T56"/>
    <mergeCell ref="S57:T57"/>
    <mergeCell ref="S58:T58"/>
    <mergeCell ref="S75:T75"/>
    <mergeCell ref="S76:T76"/>
    <mergeCell ref="S77:T77"/>
    <mergeCell ref="S60:T60"/>
    <mergeCell ref="S61:T61"/>
    <mergeCell ref="S62:T62"/>
    <mergeCell ref="S63:T63"/>
    <mergeCell ref="O115:P115"/>
    <mergeCell ref="S64:T64"/>
    <mergeCell ref="S65:T65"/>
    <mergeCell ref="S66:T66"/>
    <mergeCell ref="S69:T69"/>
    <mergeCell ref="W113:X113"/>
    <mergeCell ref="W47:X47"/>
    <mergeCell ref="W48:X48"/>
    <mergeCell ref="AA102:AB102"/>
    <mergeCell ref="AA103:AB103"/>
    <mergeCell ref="AA104:AB104"/>
    <mergeCell ref="AA105:AB105"/>
    <mergeCell ref="AA96:AB96"/>
    <mergeCell ref="AA97:AB97"/>
    <mergeCell ref="AA98:AB98"/>
    <mergeCell ref="AA99:AB99"/>
    <mergeCell ref="AA100:AB100"/>
    <mergeCell ref="AA91:AB91"/>
    <mergeCell ref="AA92:AB92"/>
    <mergeCell ref="AA93:AB93"/>
    <mergeCell ref="AA94:AB94"/>
    <mergeCell ref="AA95:AB95"/>
    <mergeCell ref="AA86:AB86"/>
    <mergeCell ref="AA87:AB87"/>
    <mergeCell ref="AA88:AB88"/>
    <mergeCell ref="AA89:AB89"/>
    <mergeCell ref="W49:X49"/>
    <mergeCell ref="W50:X50"/>
    <mergeCell ref="AA72:AB72"/>
    <mergeCell ref="AA73:AB73"/>
    <mergeCell ref="AA74:AB74"/>
    <mergeCell ref="AA75:AB75"/>
    <mergeCell ref="AA66:AB66"/>
    <mergeCell ref="AA67:AB67"/>
    <mergeCell ref="AA68:AB68"/>
    <mergeCell ref="AA69:AB69"/>
    <mergeCell ref="AA70:AB70"/>
    <mergeCell ref="AA61:AB61"/>
    <mergeCell ref="AA62:AB62"/>
    <mergeCell ref="AA63:AB63"/>
    <mergeCell ref="AA64:AB64"/>
    <mergeCell ref="AA65:AB65"/>
    <mergeCell ref="AA56:AB56"/>
    <mergeCell ref="AA57:AB57"/>
    <mergeCell ref="AA58:AB58"/>
    <mergeCell ref="AA59:AB59"/>
    <mergeCell ref="AA60:AB60"/>
    <mergeCell ref="AA51:AB51"/>
    <mergeCell ref="AA52:AB52"/>
    <mergeCell ref="AA53:AB53"/>
    <mergeCell ref="AA54:AB54"/>
    <mergeCell ref="AA55:AB55"/>
    <mergeCell ref="AA46:AB46"/>
    <mergeCell ref="AA47:AB47"/>
    <mergeCell ref="AA48:AB48"/>
    <mergeCell ref="AA49:AB49"/>
    <mergeCell ref="AA50:AB50"/>
    <mergeCell ref="AA40:AB40"/>
    <mergeCell ref="AD27:AG27"/>
    <mergeCell ref="AD44:AG44"/>
    <mergeCell ref="AD45:AG45"/>
    <mergeCell ref="AA42:AB42"/>
    <mergeCell ref="AA29:AB29"/>
    <mergeCell ref="AA35:AB35"/>
    <mergeCell ref="AA31:AB31"/>
    <mergeCell ref="AA30:AB30"/>
    <mergeCell ref="AA33:AB33"/>
    <mergeCell ref="AA34:AB34"/>
    <mergeCell ref="AA36:AB36"/>
    <mergeCell ref="AA37:AB37"/>
    <mergeCell ref="AA38:AB38"/>
    <mergeCell ref="AD28:AG28"/>
    <mergeCell ref="AA27:AB27"/>
    <mergeCell ref="AA28:AB28"/>
    <mergeCell ref="AD46:AG46"/>
    <mergeCell ref="AD47:AG47"/>
    <mergeCell ref="AD14:AG14"/>
    <mergeCell ref="AD15:AG15"/>
    <mergeCell ref="AD19:AG19"/>
    <mergeCell ref="AD20:AG20"/>
    <mergeCell ref="AD21:AG21"/>
    <mergeCell ref="AD22:AG22"/>
    <mergeCell ref="Y17:Z17"/>
    <mergeCell ref="W17:X17"/>
    <mergeCell ref="W26:X26"/>
    <mergeCell ref="Y24:Z24"/>
    <mergeCell ref="Y25:Z25"/>
    <mergeCell ref="Y26:Z26"/>
    <mergeCell ref="AA18:AB18"/>
    <mergeCell ref="AA19:AB19"/>
    <mergeCell ref="AA20:AB20"/>
    <mergeCell ref="W20:X20"/>
    <mergeCell ref="W21:X21"/>
    <mergeCell ref="W22:X22"/>
    <mergeCell ref="W23:X23"/>
    <mergeCell ref="W24:X24"/>
    <mergeCell ref="W15:Z15"/>
    <mergeCell ref="W16:X16"/>
    <mergeCell ref="Y16:Z16"/>
    <mergeCell ref="AA24:AB24"/>
    <mergeCell ref="AD23:AG23"/>
    <mergeCell ref="AD24:AG24"/>
    <mergeCell ref="AD25:AG25"/>
    <mergeCell ref="AD26:AG26"/>
    <mergeCell ref="W25:X25"/>
    <mergeCell ref="S18:T18"/>
    <mergeCell ref="S19:T19"/>
    <mergeCell ref="S20:T20"/>
    <mergeCell ref="S21:T21"/>
    <mergeCell ref="S22:T22"/>
    <mergeCell ref="S23:T23"/>
    <mergeCell ref="S24:T24"/>
    <mergeCell ref="W19:X19"/>
    <mergeCell ref="W18:X18"/>
    <mergeCell ref="AA26:AB26"/>
    <mergeCell ref="U20:V20"/>
    <mergeCell ref="U21:V21"/>
    <mergeCell ref="U22:V22"/>
    <mergeCell ref="U23:V23"/>
    <mergeCell ref="U24:V24"/>
    <mergeCell ref="Y18:Z18"/>
    <mergeCell ref="Y19:Z19"/>
    <mergeCell ref="Y20:Z20"/>
    <mergeCell ref="Y21:Z21"/>
    <mergeCell ref="W7:Z7"/>
    <mergeCell ref="W6:Z6"/>
    <mergeCell ref="AD11:AG13"/>
    <mergeCell ref="A8:B10"/>
    <mergeCell ref="AD121:AG132"/>
    <mergeCell ref="AD1:AG10"/>
    <mergeCell ref="AD16:AG18"/>
    <mergeCell ref="A1:AA1"/>
    <mergeCell ref="A3:AA3"/>
    <mergeCell ref="A4:AA4"/>
    <mergeCell ref="S6:T7"/>
    <mergeCell ref="S8:T8"/>
    <mergeCell ref="AD112:AG112"/>
    <mergeCell ref="AD104:AG104"/>
    <mergeCell ref="AD106:AG106"/>
    <mergeCell ref="AD108:AG108"/>
    <mergeCell ref="AD109:AG109"/>
    <mergeCell ref="AD111:AG111"/>
    <mergeCell ref="AD99:AG99"/>
    <mergeCell ref="AD100:AG100"/>
    <mergeCell ref="AD101:AG101"/>
    <mergeCell ref="AA21:AB21"/>
    <mergeCell ref="F15:F16"/>
    <mergeCell ref="AA32:AB32"/>
    <mergeCell ref="AD102:AG102"/>
    <mergeCell ref="AD103:AG103"/>
    <mergeCell ref="AD94:AG94"/>
    <mergeCell ref="AD95:AG95"/>
    <mergeCell ref="AD96:AG96"/>
    <mergeCell ref="AD97:AG97"/>
    <mergeCell ref="AD98:AG98"/>
    <mergeCell ref="AD89:AG89"/>
    <mergeCell ref="AD90:AG90"/>
    <mergeCell ref="AD91:AG91"/>
    <mergeCell ref="AD92:AG92"/>
    <mergeCell ref="AD93:AG93"/>
    <mergeCell ref="AD84:AG84"/>
    <mergeCell ref="AD85:AG85"/>
    <mergeCell ref="AD86:AG86"/>
    <mergeCell ref="AD87:AG87"/>
    <mergeCell ref="AD88:AG88"/>
    <mergeCell ref="AD79:AG79"/>
    <mergeCell ref="AD80:AG80"/>
    <mergeCell ref="AD81:AG81"/>
    <mergeCell ref="AD82:AG82"/>
    <mergeCell ref="AD83:AG83"/>
    <mergeCell ref="AD74:AG74"/>
    <mergeCell ref="AD75:AG75"/>
    <mergeCell ref="AD76:AG76"/>
    <mergeCell ref="AD77:AG77"/>
    <mergeCell ref="AD78:AG78"/>
    <mergeCell ref="AD69:AG69"/>
    <mergeCell ref="AD70:AG70"/>
    <mergeCell ref="AD71:AG71"/>
    <mergeCell ref="AD72:AG72"/>
    <mergeCell ref="AD73:AG73"/>
    <mergeCell ref="AD64:AG64"/>
    <mergeCell ref="AD65:AG65"/>
    <mergeCell ref="AD66:AG66"/>
    <mergeCell ref="AD67:AG67"/>
    <mergeCell ref="AD68:AG68"/>
    <mergeCell ref="AD59:AG59"/>
    <mergeCell ref="AD60:AG60"/>
    <mergeCell ref="AD61:AG61"/>
    <mergeCell ref="AD62:AG62"/>
    <mergeCell ref="AD63:AG63"/>
    <mergeCell ref="AD54:AG54"/>
    <mergeCell ref="AD55:AG55"/>
    <mergeCell ref="AD56:AG56"/>
    <mergeCell ref="AD57:AG57"/>
    <mergeCell ref="AD58:AG58"/>
    <mergeCell ref="AD50:AG50"/>
    <mergeCell ref="AD51:AG51"/>
    <mergeCell ref="AD52:AG52"/>
    <mergeCell ref="AD53:AG53"/>
    <mergeCell ref="AD48:AG48"/>
    <mergeCell ref="AD29:AG29"/>
    <mergeCell ref="AD30:AG30"/>
    <mergeCell ref="AD31:AG31"/>
    <mergeCell ref="AD32:AG32"/>
    <mergeCell ref="AD33:AG33"/>
    <mergeCell ref="AD49:AG49"/>
    <mergeCell ref="AD39:AG39"/>
    <mergeCell ref="AD40:AG40"/>
    <mergeCell ref="AD41:AG41"/>
    <mergeCell ref="AD42:AG42"/>
    <mergeCell ref="AD43:AG43"/>
    <mergeCell ref="AD36:AG36"/>
    <mergeCell ref="AD37:AG37"/>
    <mergeCell ref="AD38:AG38"/>
    <mergeCell ref="AD34:AG34"/>
    <mergeCell ref="AD35:AG35"/>
    <mergeCell ref="S31:T31"/>
    <mergeCell ref="S32:T32"/>
    <mergeCell ref="S33:T33"/>
    <mergeCell ref="S34:T34"/>
    <mergeCell ref="S35:T35"/>
    <mergeCell ref="S36:T36"/>
    <mergeCell ref="S25:T25"/>
    <mergeCell ref="S26:T26"/>
    <mergeCell ref="S27:T27"/>
    <mergeCell ref="S28:T28"/>
    <mergeCell ref="S29:T29"/>
    <mergeCell ref="S30:T30"/>
    <mergeCell ref="O118:P118"/>
    <mergeCell ref="O121:P121"/>
    <mergeCell ref="O124:P124"/>
    <mergeCell ref="Q115:R115"/>
    <mergeCell ref="Q118:R118"/>
    <mergeCell ref="Q121:R121"/>
    <mergeCell ref="Q124:R124"/>
    <mergeCell ref="S59:T59"/>
    <mergeCell ref="S38:T38"/>
    <mergeCell ref="S43:T43"/>
    <mergeCell ref="S44:T44"/>
    <mergeCell ref="S45:T45"/>
    <mergeCell ref="S46:T46"/>
    <mergeCell ref="S47:T47"/>
    <mergeCell ref="S48:T48"/>
    <mergeCell ref="S49:T49"/>
    <mergeCell ref="S50:T50"/>
    <mergeCell ref="S67:T67"/>
    <mergeCell ref="S68:T68"/>
    <mergeCell ref="S51:T51"/>
    <mergeCell ref="S52:T52"/>
    <mergeCell ref="S53:T53"/>
    <mergeCell ref="S54:T54"/>
    <mergeCell ref="S55:T55"/>
    <mergeCell ref="S70:T70"/>
    <mergeCell ref="S71:T71"/>
    <mergeCell ref="S72:T72"/>
    <mergeCell ref="S73:T73"/>
    <mergeCell ref="S74:T74"/>
    <mergeCell ref="S78:T78"/>
    <mergeCell ref="S79:T79"/>
    <mergeCell ref="S80:T80"/>
    <mergeCell ref="S81:T81"/>
    <mergeCell ref="S82:T82"/>
    <mergeCell ref="S83:T83"/>
    <mergeCell ref="S84:T84"/>
    <mergeCell ref="S85:T85"/>
    <mergeCell ref="S86:T86"/>
    <mergeCell ref="S87:T87"/>
    <mergeCell ref="S88:T88"/>
    <mergeCell ref="S89:T89"/>
    <mergeCell ref="S90:T90"/>
    <mergeCell ref="S91:T91"/>
    <mergeCell ref="S92:T92"/>
    <mergeCell ref="S93:T93"/>
    <mergeCell ref="S94:T94"/>
    <mergeCell ref="S95:T95"/>
    <mergeCell ref="S105:T105"/>
    <mergeCell ref="S106:T106"/>
    <mergeCell ref="S107:T107"/>
    <mergeCell ref="S108:T108"/>
    <mergeCell ref="S109:T109"/>
    <mergeCell ref="S110:T110"/>
    <mergeCell ref="S111:T111"/>
    <mergeCell ref="S112:T112"/>
    <mergeCell ref="S96:T96"/>
    <mergeCell ref="S97:T97"/>
    <mergeCell ref="S98:T98"/>
    <mergeCell ref="S99:T99"/>
    <mergeCell ref="S100:T100"/>
    <mergeCell ref="S101:T101"/>
    <mergeCell ref="S102:T102"/>
    <mergeCell ref="S103:T103"/>
    <mergeCell ref="S104:T104"/>
    <mergeCell ref="Y127:Z127"/>
    <mergeCell ref="W27:X27"/>
    <mergeCell ref="W28:X28"/>
    <mergeCell ref="W29:X29"/>
    <mergeCell ref="W30:X30"/>
    <mergeCell ref="Y113:Z113"/>
    <mergeCell ref="Y114:Z114"/>
    <mergeCell ref="W31:X31"/>
    <mergeCell ref="W32:X32"/>
    <mergeCell ref="W33:X33"/>
    <mergeCell ref="W34:X34"/>
    <mergeCell ref="W35:X35"/>
    <mergeCell ref="Y35:Z35"/>
    <mergeCell ref="Y115:Z115"/>
    <mergeCell ref="W114:X114"/>
    <mergeCell ref="W36:X36"/>
    <mergeCell ref="W37:X37"/>
    <mergeCell ref="W38:X38"/>
    <mergeCell ref="W39:X39"/>
    <mergeCell ref="W40:X40"/>
    <mergeCell ref="W51:X51"/>
    <mergeCell ref="W52:X52"/>
    <mergeCell ref="W41:X41"/>
    <mergeCell ref="W42:X42"/>
    <mergeCell ref="Y22:Z22"/>
    <mergeCell ref="Y23:Z23"/>
    <mergeCell ref="Y118:Z118"/>
    <mergeCell ref="Y121:Z121"/>
    <mergeCell ref="Y124:Z124"/>
    <mergeCell ref="Y36:Z36"/>
    <mergeCell ref="Y37:Z37"/>
    <mergeCell ref="Y38:Z38"/>
    <mergeCell ref="Y39:Z39"/>
    <mergeCell ref="Y40:Z40"/>
    <mergeCell ref="Y27:Z27"/>
    <mergeCell ref="Y28:Z28"/>
    <mergeCell ref="Y29:Z29"/>
    <mergeCell ref="Y30:Z30"/>
    <mergeCell ref="Y31:Z31"/>
    <mergeCell ref="Y32:Z32"/>
    <mergeCell ref="Y33:Z33"/>
    <mergeCell ref="Y34:Z34"/>
    <mergeCell ref="Y41:Z41"/>
    <mergeCell ref="Y42:Z42"/>
    <mergeCell ref="Y43:Z43"/>
    <mergeCell ref="Y44:Z44"/>
    <mergeCell ref="Y45:Z45"/>
    <mergeCell ref="Y46:Z46"/>
    <mergeCell ref="AA15:AB15"/>
    <mergeCell ref="AA16:AB17"/>
    <mergeCell ref="AA22:AB22"/>
    <mergeCell ref="AA23:AB23"/>
    <mergeCell ref="AA25:AB25"/>
    <mergeCell ref="AA109:AB109"/>
    <mergeCell ref="AA110:AB110"/>
    <mergeCell ref="AA111:AB111"/>
    <mergeCell ref="O7:R7"/>
    <mergeCell ref="U25:V25"/>
    <mergeCell ref="U26:V26"/>
    <mergeCell ref="U27:V27"/>
    <mergeCell ref="U28:V28"/>
    <mergeCell ref="U29:V29"/>
    <mergeCell ref="U30:V30"/>
    <mergeCell ref="U31:V31"/>
    <mergeCell ref="U32:V32"/>
    <mergeCell ref="U33:V33"/>
    <mergeCell ref="U34:V34"/>
    <mergeCell ref="U35:V35"/>
    <mergeCell ref="U36:V36"/>
    <mergeCell ref="U37:V37"/>
    <mergeCell ref="U38:V38"/>
    <mergeCell ref="U39:V39"/>
    <mergeCell ref="O6:R6"/>
    <mergeCell ref="O15:R15"/>
    <mergeCell ref="U15:V15"/>
    <mergeCell ref="U16:V16"/>
    <mergeCell ref="U17:V17"/>
    <mergeCell ref="U18:V18"/>
    <mergeCell ref="U19:V19"/>
    <mergeCell ref="A5:J5"/>
    <mergeCell ref="A6:J6"/>
    <mergeCell ref="A7:J7"/>
    <mergeCell ref="G16:I16"/>
    <mergeCell ref="G15:N15"/>
    <mergeCell ref="S15:T15"/>
    <mergeCell ref="J16:K16"/>
    <mergeCell ref="S17:T17"/>
    <mergeCell ref="S16:T16"/>
    <mergeCell ref="L16:N16"/>
    <mergeCell ref="O16:P16"/>
    <mergeCell ref="Q16:R16"/>
    <mergeCell ref="U40:V40"/>
    <mergeCell ref="U41:V41"/>
    <mergeCell ref="U42:V42"/>
    <mergeCell ref="U43:V43"/>
    <mergeCell ref="U44:V44"/>
    <mergeCell ref="U45:V45"/>
    <mergeCell ref="U46:V46"/>
    <mergeCell ref="U47:V47"/>
    <mergeCell ref="U48:V48"/>
    <mergeCell ref="U49:V49"/>
    <mergeCell ref="U50:V50"/>
    <mergeCell ref="U51:V51"/>
    <mergeCell ref="U52:V52"/>
    <mergeCell ref="U53:V53"/>
    <mergeCell ref="U54:V54"/>
    <mergeCell ref="U55:V55"/>
    <mergeCell ref="U56:V56"/>
    <mergeCell ref="U57:V57"/>
    <mergeCell ref="U58:V58"/>
    <mergeCell ref="U59:V59"/>
    <mergeCell ref="U60:V60"/>
    <mergeCell ref="U61:V61"/>
    <mergeCell ref="U62:V62"/>
    <mergeCell ref="U63:V63"/>
    <mergeCell ref="U64:V64"/>
    <mergeCell ref="U65:V65"/>
    <mergeCell ref="U66:V66"/>
    <mergeCell ref="U68:V68"/>
    <mergeCell ref="U69:V69"/>
    <mergeCell ref="U85:V85"/>
    <mergeCell ref="U86:V86"/>
    <mergeCell ref="U87:V87"/>
    <mergeCell ref="U70:V70"/>
    <mergeCell ref="U71:V71"/>
    <mergeCell ref="U72:V72"/>
    <mergeCell ref="U73:V73"/>
    <mergeCell ref="U74:V74"/>
    <mergeCell ref="U75:V75"/>
    <mergeCell ref="U76:V76"/>
    <mergeCell ref="U77:V77"/>
    <mergeCell ref="U78:V78"/>
    <mergeCell ref="U112:V112"/>
    <mergeCell ref="U113:V113"/>
    <mergeCell ref="U114:V114"/>
    <mergeCell ref="U97:V97"/>
    <mergeCell ref="U98:V98"/>
    <mergeCell ref="U99:V99"/>
    <mergeCell ref="U100:V100"/>
    <mergeCell ref="U101:V101"/>
    <mergeCell ref="U102:V102"/>
    <mergeCell ref="U103:V103"/>
    <mergeCell ref="U104:V104"/>
    <mergeCell ref="U105:V105"/>
    <mergeCell ref="AA6:AB7"/>
    <mergeCell ref="AA8:AB8"/>
    <mergeCell ref="U106:V106"/>
    <mergeCell ref="U107:V107"/>
    <mergeCell ref="U108:V108"/>
    <mergeCell ref="U109:V109"/>
    <mergeCell ref="U110:V110"/>
    <mergeCell ref="U111:V111"/>
    <mergeCell ref="U88:V88"/>
    <mergeCell ref="U89:V89"/>
    <mergeCell ref="U90:V90"/>
    <mergeCell ref="U91:V91"/>
    <mergeCell ref="U92:V92"/>
    <mergeCell ref="U93:V93"/>
    <mergeCell ref="U94:V94"/>
    <mergeCell ref="U95:V95"/>
    <mergeCell ref="U96:V96"/>
    <mergeCell ref="U79:V79"/>
    <mergeCell ref="U80:V80"/>
    <mergeCell ref="U81:V81"/>
    <mergeCell ref="U82:V82"/>
    <mergeCell ref="U83:V83"/>
    <mergeCell ref="U84:V84"/>
    <mergeCell ref="U67:V67"/>
  </mergeCells>
  <pageMargins left="0.7" right="0.7" top="0.75" bottom="0.75" header="0.3" footer="0.3"/>
  <pageSetup paperSize="137" orientation="portrait" horizontalDpi="4294967293" r:id="rId2"/>
  <extLst>
    <ext xmlns:x14="http://schemas.microsoft.com/office/spreadsheetml/2009/9/main" uri="{CCE6A557-97BC-4b89-ADB6-D9C93CAAB3DF}">
      <x14:dataValidations xmlns:xm="http://schemas.microsoft.com/office/excel/2006/main" count="5">
        <x14:dataValidation type="list" allowBlank="1" showInputMessage="1" showErrorMessage="1">
          <x14:formula1>
            <xm:f>References!$K$17:$K$21</xm:f>
          </x14:formula1>
          <xm:sqref>Q18:Q113</xm:sqref>
        </x14:dataValidation>
        <x14:dataValidation type="list" allowBlank="1" showInputMessage="1" showErrorMessage="1">
          <x14:formula1>
            <xm:f>References!$A$2:$A$13</xm:f>
          </x14:formula1>
          <xm:sqref>A18:A113</xm:sqref>
        </x14:dataValidation>
        <x14:dataValidation type="list" allowBlank="1" showInputMessage="1" showErrorMessage="1">
          <x14:formula1>
            <xm:f>References!$K$17:$K$21</xm:f>
          </x14:formula1>
          <xm:sqref>O18:O113</xm:sqref>
        </x14:dataValidation>
        <x14:dataValidation type="list" allowBlank="1" showInputMessage="1" showErrorMessage="1">
          <x14:formula1>
            <xm:f>References!$B$2:$B$3</xm:f>
          </x14:formula1>
          <xm:sqref>S18:X113 AA18:AB113</xm:sqref>
        </x14:dataValidation>
        <x14:dataValidation type="list" allowBlank="1" showInputMessage="1" showErrorMessage="1">
          <x14:formula1>
            <xm:f>References!$L$17:$L$22</xm:f>
          </x14:formula1>
          <xm:sqref>Y18:Z113</xm:sqref>
        </x14:dataValidation>
      </x14:dataValidations>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I18"/>
  <sheetViews>
    <sheetView workbookViewId="0">
      <selection activeCell="A7" sqref="A7"/>
    </sheetView>
  </sheetViews>
  <sheetFormatPr defaultColWidth="9.140625" defaultRowHeight="15" x14ac:dyDescent="0.25"/>
  <cols>
    <col min="1" max="1" width="20.42578125" style="1" bestFit="1" customWidth="1"/>
    <col min="2" max="2" width="13.85546875" style="1" bestFit="1" customWidth="1"/>
    <col min="3" max="3" width="17.7109375" style="1" customWidth="1"/>
    <col min="4" max="4" width="20.85546875" style="1" customWidth="1"/>
    <col min="5" max="5" width="17" style="1" bestFit="1" customWidth="1"/>
    <col min="6" max="6" width="13.85546875" style="1" bestFit="1" customWidth="1"/>
    <col min="7" max="7" width="14.5703125" style="1" customWidth="1"/>
    <col min="8" max="8" width="21.140625" style="1" customWidth="1"/>
    <col min="9" max="16384" width="9.140625" style="1"/>
  </cols>
  <sheetData>
    <row r="1" spans="1:9" ht="21" x14ac:dyDescent="0.35">
      <c r="A1" s="532" t="s">
        <v>187</v>
      </c>
      <c r="B1" s="532"/>
      <c r="C1" s="532"/>
      <c r="D1" s="532"/>
      <c r="E1" s="532"/>
      <c r="F1" s="532"/>
      <c r="G1" s="532"/>
      <c r="H1" s="532"/>
    </row>
    <row r="2" spans="1:9" ht="21" x14ac:dyDescent="0.35">
      <c r="A2" s="533" t="s">
        <v>903</v>
      </c>
      <c r="B2" s="533"/>
      <c r="C2" s="533"/>
      <c r="D2" s="533"/>
      <c r="E2" s="533"/>
      <c r="F2" s="533"/>
      <c r="G2" s="533"/>
      <c r="H2" s="533"/>
    </row>
    <row r="3" spans="1:9" ht="21" x14ac:dyDescent="0.35">
      <c r="A3" s="535" t="s">
        <v>760</v>
      </c>
      <c r="B3" s="535"/>
      <c r="C3" s="535"/>
      <c r="D3" s="535"/>
      <c r="E3" s="535"/>
      <c r="F3" s="535"/>
      <c r="G3" s="535"/>
      <c r="H3" s="535"/>
    </row>
    <row r="4" spans="1:9" x14ac:dyDescent="0.25">
      <c r="A4" s="849" t="s">
        <v>761</v>
      </c>
      <c r="B4" s="849"/>
      <c r="C4" s="849"/>
      <c r="D4" s="849"/>
      <c r="E4" s="849"/>
      <c r="F4" s="849"/>
      <c r="G4" s="849"/>
      <c r="H4" s="849"/>
    </row>
    <row r="5" spans="1:9" x14ac:dyDescent="0.25">
      <c r="A5" s="847" t="s">
        <v>762</v>
      </c>
      <c r="B5" s="847"/>
      <c r="C5" s="847"/>
      <c r="D5" s="847"/>
      <c r="E5" s="847" t="s">
        <v>763</v>
      </c>
      <c r="F5" s="847"/>
      <c r="G5" s="847"/>
      <c r="H5" s="847"/>
    </row>
    <row r="6" spans="1:9" ht="47.25" x14ac:dyDescent="0.25">
      <c r="A6" s="256" t="s">
        <v>764</v>
      </c>
      <c r="B6" s="256" t="s">
        <v>765</v>
      </c>
      <c r="C6" s="257" t="s">
        <v>766</v>
      </c>
      <c r="D6" s="257" t="s">
        <v>767</v>
      </c>
      <c r="E6" s="256" t="s">
        <v>764</v>
      </c>
      <c r="F6" s="256" t="s">
        <v>765</v>
      </c>
      <c r="G6" s="257" t="s">
        <v>766</v>
      </c>
      <c r="H6" s="257" t="s">
        <v>767</v>
      </c>
    </row>
    <row r="7" spans="1:9" x14ac:dyDescent="0.25">
      <c r="A7" s="111"/>
      <c r="B7" s="111"/>
      <c r="C7" s="111"/>
      <c r="D7" s="111"/>
      <c r="E7" s="111"/>
      <c r="F7" s="111"/>
      <c r="G7" s="111"/>
      <c r="H7" s="111"/>
    </row>
    <row r="9" spans="1:9" x14ac:dyDescent="0.25">
      <c r="A9" s="848" t="s">
        <v>768</v>
      </c>
      <c r="B9" s="848"/>
      <c r="C9" s="258" t="str">
        <f>IFERROR(SUM(E7:H7)/SUM(A7:D7),"")</f>
        <v/>
      </c>
    </row>
    <row r="12" spans="1:9" ht="21" x14ac:dyDescent="0.35">
      <c r="A12" s="535" t="s">
        <v>769</v>
      </c>
      <c r="B12" s="535"/>
      <c r="C12" s="535"/>
      <c r="D12" s="535"/>
      <c r="E12" s="535"/>
      <c r="F12" s="535"/>
      <c r="G12" s="535"/>
      <c r="H12" s="535"/>
    </row>
    <row r="13" spans="1:9" x14ac:dyDescent="0.25">
      <c r="A13" s="849" t="s">
        <v>770</v>
      </c>
      <c r="B13" s="849"/>
      <c r="C13" s="849"/>
      <c r="D13" s="849"/>
      <c r="E13" s="849"/>
      <c r="F13" s="849"/>
      <c r="G13" s="849"/>
      <c r="H13" s="849"/>
    </row>
    <row r="14" spans="1:9" x14ac:dyDescent="0.25">
      <c r="A14" s="847" t="s">
        <v>762</v>
      </c>
      <c r="B14" s="847"/>
      <c r="C14" s="847"/>
      <c r="D14" s="847"/>
      <c r="E14" s="847" t="s">
        <v>763</v>
      </c>
      <c r="F14" s="847"/>
      <c r="G14" s="847"/>
      <c r="H14" s="847"/>
    </row>
    <row r="15" spans="1:9" ht="32.25" x14ac:dyDescent="0.25">
      <c r="A15" s="19" t="s">
        <v>771</v>
      </c>
      <c r="B15" s="19" t="s">
        <v>772</v>
      </c>
      <c r="C15" s="53" t="s">
        <v>773</v>
      </c>
      <c r="D15" s="53" t="s">
        <v>774</v>
      </c>
      <c r="E15" s="53" t="s">
        <v>771</v>
      </c>
      <c r="F15" s="53" t="s">
        <v>772</v>
      </c>
      <c r="G15" s="53" t="s">
        <v>773</v>
      </c>
      <c r="H15" s="53" t="s">
        <v>774</v>
      </c>
      <c r="I15" s="255"/>
    </row>
    <row r="16" spans="1:9" x14ac:dyDescent="0.25">
      <c r="A16" s="111"/>
      <c r="B16" s="111"/>
      <c r="C16" s="111"/>
      <c r="D16" s="111"/>
      <c r="E16" s="111"/>
      <c r="F16" s="111"/>
      <c r="G16" s="111"/>
      <c r="H16" s="111"/>
    </row>
    <row r="18" spans="1:3" x14ac:dyDescent="0.25">
      <c r="A18" s="848" t="s">
        <v>775</v>
      </c>
      <c r="B18" s="848"/>
      <c r="C18" s="258" t="str">
        <f>IFERROR(SUM(E16:H16)/SUM(A16:D16),"")</f>
        <v/>
      </c>
    </row>
  </sheetData>
  <sheetProtection algorithmName="SHA-512" hashValue="i9UmwAiX2gR2zdqILdaQ/CB+XOoBrF8RzDm041KK6aNmD32i7suFDWBomq72OxtVckIqMGh2+EEzTg+91X1iCg==" saltValue="VoflRDU0Fa6MwkJ8WUzDdA==" spinCount="100000" sheet="1" selectLockedCells="1"/>
  <customSheetViews>
    <customSheetView guid="{F381BDA6-B2C9-4D35-B675-34ADD0AE2CEA}" topLeftCell="A15">
      <selection activeCell="A16" sqref="A16"/>
      <pageMargins left="0.7" right="0.7" top="0.75" bottom="0.75" header="0.3" footer="0.3"/>
      <pageSetup orientation="portrait" horizontalDpi="1200" verticalDpi="1200" r:id="rId1"/>
    </customSheetView>
  </customSheetViews>
  <mergeCells count="12">
    <mergeCell ref="A14:D14"/>
    <mergeCell ref="E14:H14"/>
    <mergeCell ref="A18:B18"/>
    <mergeCell ref="A12:H12"/>
    <mergeCell ref="A4:H4"/>
    <mergeCell ref="A13:H13"/>
    <mergeCell ref="A9:B9"/>
    <mergeCell ref="A3:H3"/>
    <mergeCell ref="A2:H2"/>
    <mergeCell ref="A1:H1"/>
    <mergeCell ref="A5:D5"/>
    <mergeCell ref="E5:H5"/>
  </mergeCells>
  <pageMargins left="0.7" right="0.7" top="0.75" bottom="0.75" header="0.3" footer="0.3"/>
  <pageSetup orientation="portrait" horizontalDpi="1200" verticalDpi="1200"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W61"/>
  <sheetViews>
    <sheetView topLeftCell="B1" workbookViewId="0">
      <selection activeCell="I3" sqref="I3"/>
    </sheetView>
  </sheetViews>
  <sheetFormatPr defaultColWidth="3.5703125" defaultRowHeight="15" x14ac:dyDescent="0.25"/>
  <cols>
    <col min="1" max="1" width="22.140625" style="1" bestFit="1" customWidth="1"/>
    <col min="2" max="2" width="10.7109375" style="1" bestFit="1" customWidth="1"/>
    <col min="3" max="3" width="22.7109375" style="1" customWidth="1"/>
    <col min="4" max="4" width="8.7109375" style="1" bestFit="1" customWidth="1"/>
    <col min="5" max="5" width="8.7109375" style="1" customWidth="1"/>
    <col min="6" max="6" width="6.42578125" style="1" customWidth="1"/>
    <col min="7" max="7" width="11" style="1" customWidth="1"/>
    <col min="8" max="8" width="17.7109375" style="1" bestFit="1" customWidth="1"/>
    <col min="9" max="9" width="13.7109375" style="1" bestFit="1" customWidth="1"/>
    <col min="10" max="10" width="18.28515625" style="1" bestFit="1" customWidth="1"/>
    <col min="11" max="11" width="20" style="1" bestFit="1" customWidth="1"/>
    <col min="12" max="12" width="20.5703125" style="1" bestFit="1" customWidth="1"/>
    <col min="13" max="13" width="28.85546875" style="1" bestFit="1" customWidth="1"/>
    <col min="14" max="16384" width="3.5703125" style="1"/>
  </cols>
  <sheetData>
    <row r="1" spans="1:23" ht="21" x14ac:dyDescent="0.35">
      <c r="A1" s="1" t="s">
        <v>822</v>
      </c>
      <c r="B1" s="1" t="s">
        <v>823</v>
      </c>
      <c r="D1" s="1" t="s">
        <v>824</v>
      </c>
      <c r="E1" s="1" t="s">
        <v>825</v>
      </c>
      <c r="F1" s="1" t="s">
        <v>826</v>
      </c>
      <c r="G1" s="1" t="s">
        <v>827</v>
      </c>
      <c r="H1" s="66"/>
      <c r="I1" s="1" t="s">
        <v>828</v>
      </c>
      <c r="J1" s="1" t="s">
        <v>829</v>
      </c>
      <c r="S1" s="532" t="s">
        <v>187</v>
      </c>
      <c r="T1" s="532"/>
      <c r="U1" s="532"/>
      <c r="V1" s="532"/>
      <c r="W1" s="532"/>
    </row>
    <row r="2" spans="1:23" ht="26.25" customHeight="1" x14ac:dyDescent="0.35">
      <c r="C2" s="1" t="s">
        <v>491</v>
      </c>
      <c r="D2" s="1">
        <v>1.6</v>
      </c>
      <c r="E2" s="1">
        <v>1</v>
      </c>
      <c r="F2" s="1">
        <v>1</v>
      </c>
      <c r="G2" s="1">
        <f>0.5*'WE.P2_C1 - H2O &amp; WE.C2 - Sewage'!$H$5</f>
        <v>0</v>
      </c>
      <c r="H2" s="48" t="s">
        <v>830</v>
      </c>
      <c r="L2" s="3"/>
      <c r="M2" s="3"/>
      <c r="N2" s="3"/>
      <c r="O2" s="3"/>
      <c r="P2" s="3"/>
      <c r="Q2" s="850"/>
      <c r="R2" s="850"/>
      <c r="S2" s="533" t="s">
        <v>188</v>
      </c>
      <c r="T2" s="533"/>
      <c r="U2" s="533"/>
      <c r="V2" s="533"/>
      <c r="W2" s="533"/>
    </row>
    <row r="3" spans="1:23" ht="21" x14ac:dyDescent="0.35">
      <c r="A3" s="1" t="s">
        <v>831</v>
      </c>
      <c r="B3" s="1" t="s">
        <v>832</v>
      </c>
      <c r="C3" s="1" t="s">
        <v>488</v>
      </c>
      <c r="D3" s="1">
        <v>1.6</v>
      </c>
      <c r="E3" s="1">
        <v>1</v>
      </c>
      <c r="F3" s="1">
        <v>3</v>
      </c>
      <c r="G3" s="1">
        <f>0.5*'WE.P2_C1 - H2O &amp; WE.C2 - Sewage'!$H$5</f>
        <v>0</v>
      </c>
      <c r="H3" s="48" t="s">
        <v>833</v>
      </c>
      <c r="I3" s="2" t="s">
        <v>834</v>
      </c>
      <c r="J3" s="2" t="s">
        <v>835</v>
      </c>
      <c r="K3" s="2" t="s">
        <v>836</v>
      </c>
      <c r="S3" s="535" t="s">
        <v>837</v>
      </c>
      <c r="T3" s="535"/>
      <c r="U3" s="535"/>
      <c r="V3" s="535"/>
      <c r="W3" s="535"/>
    </row>
    <row r="4" spans="1:23" x14ac:dyDescent="0.25">
      <c r="A4" s="1" t="s">
        <v>838</v>
      </c>
      <c r="B4" s="1" t="s">
        <v>839</v>
      </c>
      <c r="C4" s="1" t="s">
        <v>489</v>
      </c>
      <c r="D4" s="1">
        <v>1</v>
      </c>
      <c r="E4" s="1">
        <v>1</v>
      </c>
      <c r="F4" s="1">
        <v>2</v>
      </c>
      <c r="G4" s="1">
        <f>0.5*'WE.P2_C1 - H2O &amp; WE.C2 - Sewage'!$H$5</f>
        <v>0</v>
      </c>
      <c r="H4" s="48" t="s">
        <v>629</v>
      </c>
      <c r="I4" s="2" t="s">
        <v>377</v>
      </c>
      <c r="J4" s="2" t="s">
        <v>840</v>
      </c>
      <c r="K4" s="2" t="s">
        <v>841</v>
      </c>
      <c r="L4" s="3"/>
      <c r="S4" s="712" t="s">
        <v>842</v>
      </c>
      <c r="T4" s="712"/>
      <c r="U4" s="712"/>
      <c r="V4" s="712"/>
      <c r="W4" s="712"/>
    </row>
    <row r="5" spans="1:23" x14ac:dyDescent="0.25">
      <c r="A5" s="1" t="s">
        <v>843</v>
      </c>
      <c r="C5" s="1" t="s">
        <v>492</v>
      </c>
      <c r="D5" s="1">
        <v>0.5</v>
      </c>
      <c r="E5" s="1">
        <v>0.25</v>
      </c>
      <c r="F5" s="1">
        <v>3</v>
      </c>
      <c r="G5" s="1">
        <f>'WE.P2_C1 - H2O &amp; WE.C2 - Sewage'!$H$5</f>
        <v>0</v>
      </c>
      <c r="H5" s="48" t="s">
        <v>844</v>
      </c>
      <c r="I5" s="2" t="s">
        <v>845</v>
      </c>
      <c r="K5" s="2"/>
      <c r="L5" s="67"/>
    </row>
    <row r="6" spans="1:23" x14ac:dyDescent="0.25">
      <c r="A6" s="1" t="s">
        <v>846</v>
      </c>
      <c r="B6" s="1" t="s">
        <v>622</v>
      </c>
      <c r="C6" s="1" t="s">
        <v>487</v>
      </c>
      <c r="D6" s="1">
        <v>2.5</v>
      </c>
      <c r="E6" s="1">
        <v>5</v>
      </c>
      <c r="F6" s="1">
        <v>1</v>
      </c>
      <c r="G6" s="1">
        <f>0.1*'WE.P2_C1 - H2O &amp; WE.C2 - Sewage'!$H$5</f>
        <v>0</v>
      </c>
      <c r="H6" s="48"/>
      <c r="I6" s="2" t="s">
        <v>847</v>
      </c>
      <c r="J6" s="851" t="s">
        <v>848</v>
      </c>
      <c r="K6" s="851"/>
      <c r="L6" s="851"/>
      <c r="M6" s="851"/>
      <c r="N6" s="851"/>
      <c r="O6" s="851"/>
      <c r="P6" s="851"/>
      <c r="Q6" s="851"/>
      <c r="R6" s="851"/>
    </row>
    <row r="7" spans="1:23" x14ac:dyDescent="0.25">
      <c r="A7" s="1" t="s">
        <v>849</v>
      </c>
      <c r="B7" s="1" t="s">
        <v>850</v>
      </c>
      <c r="C7" s="1" t="s">
        <v>490</v>
      </c>
      <c r="D7" s="1">
        <v>2.2000000000000002</v>
      </c>
      <c r="E7" s="1">
        <v>45</v>
      </c>
      <c r="F7" s="1">
        <v>2</v>
      </c>
      <c r="G7" s="1">
        <v>2</v>
      </c>
      <c r="H7" s="48"/>
      <c r="I7" s="2"/>
      <c r="L7" s="3"/>
    </row>
    <row r="8" spans="1:23" x14ac:dyDescent="0.25">
      <c r="A8" s="1" t="s">
        <v>851</v>
      </c>
      <c r="C8" s="1" t="s">
        <v>493</v>
      </c>
      <c r="D8" s="1">
        <v>40</v>
      </c>
      <c r="E8" s="1">
        <v>1</v>
      </c>
      <c r="F8" s="1">
        <v>2</v>
      </c>
      <c r="G8" s="1">
        <v>1</v>
      </c>
      <c r="H8" s="48"/>
    </row>
    <row r="9" spans="1:23" x14ac:dyDescent="0.25">
      <c r="A9" s="1" t="s">
        <v>852</v>
      </c>
      <c r="C9" s="1" t="s">
        <v>853</v>
      </c>
      <c r="H9" s="48"/>
    </row>
    <row r="10" spans="1:23" x14ac:dyDescent="0.25">
      <c r="A10" s="1" t="s">
        <v>854</v>
      </c>
      <c r="H10" s="48"/>
    </row>
    <row r="11" spans="1:23" x14ac:dyDescent="0.25">
      <c r="A11" s="1" t="s">
        <v>855</v>
      </c>
      <c r="H11" s="48"/>
    </row>
    <row r="12" spans="1:23" x14ac:dyDescent="0.25">
      <c r="A12" s="1" t="s">
        <v>856</v>
      </c>
    </row>
    <row r="13" spans="1:23" x14ac:dyDescent="0.25">
      <c r="A13" s="1" t="s">
        <v>494</v>
      </c>
    </row>
    <row r="14" spans="1:23" x14ac:dyDescent="0.25">
      <c r="A14" s="1" t="s">
        <v>857</v>
      </c>
    </row>
    <row r="15" spans="1:23" x14ac:dyDescent="0.25">
      <c r="K15" s="1" t="s">
        <v>858</v>
      </c>
    </row>
    <row r="16" spans="1:23" x14ac:dyDescent="0.25">
      <c r="A16" s="1" t="s">
        <v>859</v>
      </c>
      <c r="C16" s="502" t="s">
        <v>860</v>
      </c>
      <c r="D16" s="502"/>
      <c r="E16" s="31"/>
      <c r="F16" s="1" t="s">
        <v>861</v>
      </c>
      <c r="K16" s="1" t="s">
        <v>862</v>
      </c>
      <c r="L16" s="1" t="s">
        <v>863</v>
      </c>
      <c r="M16" s="1" t="s">
        <v>864</v>
      </c>
    </row>
    <row r="17" spans="1:13" x14ac:dyDescent="0.25">
      <c r="A17" s="68"/>
      <c r="B17" s="69"/>
    </row>
    <row r="18" spans="1:13" x14ac:dyDescent="0.25">
      <c r="A18" s="68" t="s">
        <v>865</v>
      </c>
      <c r="B18" s="69"/>
      <c r="C18" s="1">
        <v>1</v>
      </c>
      <c r="F18" s="1" t="s">
        <v>373</v>
      </c>
      <c r="K18" s="1" t="s">
        <v>745</v>
      </c>
      <c r="L18" s="1" t="s">
        <v>745</v>
      </c>
      <c r="M18" s="3" t="s">
        <v>866</v>
      </c>
    </row>
    <row r="19" spans="1:13" x14ac:dyDescent="0.25">
      <c r="A19" s="70" t="s">
        <v>304</v>
      </c>
      <c r="B19" s="69"/>
      <c r="C19" s="1">
        <v>2</v>
      </c>
      <c r="D19" s="66"/>
      <c r="E19" s="66"/>
      <c r="F19" s="1" t="s">
        <v>867</v>
      </c>
      <c r="H19" s="66"/>
      <c r="I19" s="66"/>
      <c r="K19" s="1" t="s">
        <v>753</v>
      </c>
      <c r="L19" s="1" t="s">
        <v>868</v>
      </c>
      <c r="M19" s="3" t="s">
        <v>865</v>
      </c>
    </row>
    <row r="20" spans="1:13" x14ac:dyDescent="0.25">
      <c r="A20" s="71" t="s">
        <v>869</v>
      </c>
      <c r="B20" s="69"/>
      <c r="C20" s="1">
        <v>3</v>
      </c>
      <c r="F20" s="66"/>
      <c r="G20" s="66"/>
      <c r="K20" s="1" t="s">
        <v>755</v>
      </c>
      <c r="L20" s="1" t="s">
        <v>870</v>
      </c>
      <c r="M20" s="3" t="s">
        <v>304</v>
      </c>
    </row>
    <row r="21" spans="1:13" x14ac:dyDescent="0.25">
      <c r="A21" s="70" t="s">
        <v>866</v>
      </c>
      <c r="B21" s="69"/>
      <c r="C21" s="1">
        <v>4</v>
      </c>
      <c r="K21" s="1" t="s">
        <v>871</v>
      </c>
      <c r="L21" s="1" t="s">
        <v>758</v>
      </c>
      <c r="M21" s="3" t="s">
        <v>872</v>
      </c>
    </row>
    <row r="22" spans="1:13" x14ac:dyDescent="0.25">
      <c r="A22" s="71" t="s">
        <v>308</v>
      </c>
      <c r="B22" s="69"/>
      <c r="C22" s="1">
        <v>5</v>
      </c>
      <c r="L22" s="1" t="s">
        <v>759</v>
      </c>
      <c r="M22" s="3" t="s">
        <v>873</v>
      </c>
    </row>
    <row r="23" spans="1:13" x14ac:dyDescent="0.25">
      <c r="A23" s="70" t="s">
        <v>874</v>
      </c>
      <c r="B23" s="69"/>
      <c r="C23" s="1">
        <v>6</v>
      </c>
      <c r="K23" s="3"/>
      <c r="M23" s="3" t="s">
        <v>875</v>
      </c>
    </row>
    <row r="24" spans="1:13" x14ac:dyDescent="0.25">
      <c r="A24" s="71"/>
      <c r="B24" s="69"/>
      <c r="K24" s="3"/>
      <c r="L24" s="3"/>
    </row>
    <row r="25" spans="1:13" x14ac:dyDescent="0.25">
      <c r="A25" s="71"/>
      <c r="B25" s="69"/>
      <c r="K25" s="3"/>
      <c r="L25" s="3"/>
    </row>
    <row r="26" spans="1:13" x14ac:dyDescent="0.25">
      <c r="A26" s="70"/>
      <c r="B26" s="69"/>
      <c r="K26" s="3"/>
      <c r="L26" s="3"/>
    </row>
    <row r="27" spans="1:13" x14ac:dyDescent="0.25">
      <c r="A27" s="71"/>
      <c r="B27" s="69"/>
      <c r="L27" s="3"/>
    </row>
    <row r="28" spans="1:13" x14ac:dyDescent="0.25">
      <c r="A28" s="71"/>
      <c r="B28" s="69"/>
      <c r="L28" s="3"/>
    </row>
    <row r="29" spans="1:13" x14ac:dyDescent="0.25">
      <c r="A29" s="70"/>
      <c r="B29" s="69"/>
      <c r="L29" s="3"/>
    </row>
    <row r="30" spans="1:13" x14ac:dyDescent="0.25">
      <c r="B30" s="69"/>
      <c r="L30" s="3"/>
    </row>
    <row r="31" spans="1:13" x14ac:dyDescent="0.25">
      <c r="B31" s="69"/>
      <c r="L31" s="3"/>
    </row>
    <row r="32" spans="1:13" x14ac:dyDescent="0.25">
      <c r="B32" s="69"/>
      <c r="L32" s="3"/>
    </row>
    <row r="33" spans="2:12" x14ac:dyDescent="0.25">
      <c r="B33" s="69"/>
      <c r="L33" s="3"/>
    </row>
    <row r="34" spans="2:12" x14ac:dyDescent="0.25">
      <c r="B34" s="69"/>
      <c r="L34" s="3"/>
    </row>
    <row r="35" spans="2:12" x14ac:dyDescent="0.25">
      <c r="B35" s="69"/>
    </row>
    <row r="36" spans="2:12" x14ac:dyDescent="0.25">
      <c r="B36" s="69"/>
    </row>
    <row r="37" spans="2:12" x14ac:dyDescent="0.25">
      <c r="B37" s="69"/>
    </row>
    <row r="38" spans="2:12" x14ac:dyDescent="0.25">
      <c r="B38" s="69"/>
    </row>
    <row r="39" spans="2:12" x14ac:dyDescent="0.25">
      <c r="B39" s="69"/>
    </row>
    <row r="40" spans="2:12" x14ac:dyDescent="0.25">
      <c r="B40" s="69"/>
    </row>
    <row r="41" spans="2:12" x14ac:dyDescent="0.25">
      <c r="B41" s="69"/>
    </row>
    <row r="42" spans="2:12" x14ac:dyDescent="0.25">
      <c r="B42" s="69"/>
    </row>
    <row r="43" spans="2:12" x14ac:dyDescent="0.25">
      <c r="B43" s="69"/>
    </row>
    <row r="44" spans="2:12" x14ac:dyDescent="0.25">
      <c r="B44" s="69"/>
    </row>
    <row r="45" spans="2:12" x14ac:dyDescent="0.25">
      <c r="B45" s="69"/>
    </row>
    <row r="46" spans="2:12" x14ac:dyDescent="0.25">
      <c r="B46" s="69"/>
    </row>
    <row r="47" spans="2:12" x14ac:dyDescent="0.25">
      <c r="B47" s="69"/>
    </row>
    <row r="48" spans="2:12" x14ac:dyDescent="0.25">
      <c r="B48" s="69"/>
    </row>
    <row r="49" spans="2:2" x14ac:dyDescent="0.25">
      <c r="B49" s="69"/>
    </row>
    <row r="50" spans="2:2" x14ac:dyDescent="0.25">
      <c r="B50" s="69"/>
    </row>
    <row r="51" spans="2:2" x14ac:dyDescent="0.25">
      <c r="B51" s="69"/>
    </row>
    <row r="52" spans="2:2" x14ac:dyDescent="0.25">
      <c r="B52" s="69"/>
    </row>
    <row r="53" spans="2:2" x14ac:dyDescent="0.25">
      <c r="B53" s="69"/>
    </row>
    <row r="54" spans="2:2" x14ac:dyDescent="0.25">
      <c r="B54" s="69"/>
    </row>
    <row r="55" spans="2:2" x14ac:dyDescent="0.25">
      <c r="B55" s="69"/>
    </row>
    <row r="56" spans="2:2" x14ac:dyDescent="0.25">
      <c r="B56" s="69"/>
    </row>
    <row r="57" spans="2:2" x14ac:dyDescent="0.25">
      <c r="B57" s="72"/>
    </row>
    <row r="58" spans="2:2" x14ac:dyDescent="0.25">
      <c r="B58" s="72"/>
    </row>
    <row r="59" spans="2:2" x14ac:dyDescent="0.25">
      <c r="B59" s="72"/>
    </row>
    <row r="60" spans="2:2" x14ac:dyDescent="0.25">
      <c r="B60" s="72"/>
    </row>
    <row r="61" spans="2:2" x14ac:dyDescent="0.25">
      <c r="B61" s="72"/>
    </row>
  </sheetData>
  <sheetProtection algorithmName="SHA-512" hashValue="JzhNVUydkrbkgpdxSxf+Br0qhWaCrk2lUvoarQrHI7768uR5PEV5IpNRuhAaHsADKy0qL7jZZukPm06KpZnQdA==" saltValue="TKUQaWUr2/q3MEw6BJxltQ==" spinCount="100000" sheet="1" selectLockedCells="1"/>
  <customSheetViews>
    <customSheetView guid="{F381BDA6-B2C9-4D35-B675-34ADD0AE2CEA}" topLeftCell="B4">
      <selection activeCell="K17" sqref="K17:K21"/>
      <pageMargins left="0.7" right="0.7" top="0.75" bottom="0.75" header="0.3" footer="0.3"/>
      <pageSetup orientation="portrait" horizontalDpi="1200" verticalDpi="1200" r:id="rId1"/>
    </customSheetView>
  </customSheetViews>
  <mergeCells count="7">
    <mergeCell ref="C16:D16"/>
    <mergeCell ref="Q2:R2"/>
    <mergeCell ref="J6:R6"/>
    <mergeCell ref="S1:W1"/>
    <mergeCell ref="S2:W2"/>
    <mergeCell ref="S3:W3"/>
    <mergeCell ref="S4:W4"/>
  </mergeCells>
  <pageMargins left="0.7" right="0.7" top="0.75" bottom="0.75" header="0.3" footer="0.3"/>
  <pageSetup orientation="portrait" horizontalDpi="1200" verticalDpi="1200"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I37"/>
  <sheetViews>
    <sheetView zoomScale="75" zoomScaleNormal="75" workbookViewId="0">
      <selection activeCell="A2" sqref="A2:I2"/>
    </sheetView>
  </sheetViews>
  <sheetFormatPr defaultColWidth="9.140625" defaultRowHeight="15" x14ac:dyDescent="0.25"/>
  <cols>
    <col min="1" max="1" width="9.140625" style="1"/>
    <col min="2" max="2" width="9.140625" style="1" customWidth="1"/>
    <col min="3" max="3" width="48.140625" style="1" bestFit="1" customWidth="1"/>
    <col min="4" max="4" width="16" style="1" bestFit="1" customWidth="1"/>
    <col min="5" max="5" width="15" style="1" bestFit="1" customWidth="1"/>
    <col min="6" max="6" width="64.28515625" style="1" customWidth="1"/>
    <col min="7" max="7" width="30.85546875" style="1" bestFit="1" customWidth="1"/>
    <col min="8" max="8" width="47.5703125" style="1" customWidth="1"/>
    <col min="9" max="9" width="34.5703125" style="1" bestFit="1" customWidth="1"/>
    <col min="10" max="16384" width="9.140625" style="1"/>
  </cols>
  <sheetData>
    <row r="1" spans="1:9" ht="21" x14ac:dyDescent="0.35">
      <c r="A1" s="532" t="s">
        <v>187</v>
      </c>
      <c r="B1" s="532"/>
      <c r="C1" s="532"/>
      <c r="D1" s="532"/>
      <c r="E1" s="532"/>
      <c r="F1" s="532"/>
      <c r="G1" s="532"/>
      <c r="H1" s="532"/>
      <c r="I1" s="532"/>
    </row>
    <row r="2" spans="1:9" ht="21" x14ac:dyDescent="0.35">
      <c r="A2" s="533" t="s">
        <v>903</v>
      </c>
      <c r="B2" s="533"/>
      <c r="C2" s="534"/>
      <c r="D2" s="534"/>
      <c r="E2" s="534"/>
      <c r="F2" s="534"/>
      <c r="G2" s="534"/>
      <c r="H2" s="534"/>
      <c r="I2" s="534"/>
    </row>
    <row r="3" spans="1:9" ht="21" x14ac:dyDescent="0.35">
      <c r="A3" s="535" t="s">
        <v>189</v>
      </c>
      <c r="B3" s="535"/>
      <c r="C3" s="535"/>
      <c r="D3" s="535"/>
      <c r="E3" s="535"/>
      <c r="F3" s="535"/>
      <c r="G3" s="535"/>
      <c r="H3" s="535"/>
      <c r="I3" s="535"/>
    </row>
    <row r="4" spans="1:9" ht="85.5" customHeight="1" x14ac:dyDescent="0.25">
      <c r="A4" s="536" t="s">
        <v>886</v>
      </c>
      <c r="B4" s="536"/>
      <c r="C4" s="536"/>
      <c r="D4" s="536"/>
      <c r="E4" s="536"/>
      <c r="F4" s="536"/>
      <c r="G4" s="536"/>
      <c r="H4" s="536"/>
      <c r="I4" s="536"/>
    </row>
    <row r="5" spans="1:9" ht="15.75" x14ac:dyDescent="0.25">
      <c r="A5" s="537" t="s">
        <v>4</v>
      </c>
      <c r="B5" s="538"/>
      <c r="C5" s="92" t="s">
        <v>190</v>
      </c>
      <c r="D5" s="92" t="s">
        <v>191</v>
      </c>
      <c r="E5" s="92" t="s">
        <v>192</v>
      </c>
      <c r="F5" s="92" t="s">
        <v>193</v>
      </c>
      <c r="G5" s="92" t="s">
        <v>194</v>
      </c>
      <c r="H5" s="92" t="s">
        <v>195</v>
      </c>
      <c r="I5" s="91" t="s">
        <v>196</v>
      </c>
    </row>
    <row r="6" spans="1:9" ht="20.100000000000001" customHeight="1" x14ac:dyDescent="0.25">
      <c r="A6" s="539" t="str">
        <f>'Annotated Scorecard 24x36'!A10</f>
        <v>II.P1</v>
      </c>
      <c r="B6" s="539" t="str">
        <f>'Annotated Scorecard 24x36'!B10</f>
        <v>Integrated Design</v>
      </c>
      <c r="C6" s="93" t="str">
        <f>'Annotated Scorecard 24x36'!B10</f>
        <v>Integrated Design</v>
      </c>
      <c r="D6" s="529" t="str">
        <f>'Annotated Scorecard 24x36'!D10</f>
        <v>P</v>
      </c>
      <c r="E6" s="529">
        <f>'Annotated Scorecard 24x36'!$E10</f>
        <v>0</v>
      </c>
      <c r="F6" s="426"/>
      <c r="G6" s="279"/>
      <c r="H6" s="280"/>
      <c r="I6" s="454"/>
    </row>
    <row r="7" spans="1:9" ht="20.100000000000001" customHeight="1" x14ac:dyDescent="0.25">
      <c r="A7" s="222"/>
      <c r="B7" s="18" t="s">
        <v>197</v>
      </c>
      <c r="C7" s="94" t="s">
        <v>198</v>
      </c>
      <c r="D7" s="530"/>
      <c r="E7" s="530"/>
      <c r="F7" s="426"/>
      <c r="G7" s="279"/>
      <c r="H7" s="280"/>
      <c r="I7" s="454"/>
    </row>
    <row r="8" spans="1:9" ht="45" x14ac:dyDescent="0.25">
      <c r="A8" s="222"/>
      <c r="B8" s="18" t="s">
        <v>199</v>
      </c>
      <c r="C8" s="94" t="s">
        <v>200</v>
      </c>
      <c r="D8" s="531"/>
      <c r="E8" s="531"/>
      <c r="F8" s="426"/>
      <c r="G8" s="279"/>
      <c r="H8" s="276" t="s">
        <v>201</v>
      </c>
      <c r="I8" s="454"/>
    </row>
    <row r="9" spans="1:9" ht="85.5" customHeight="1" x14ac:dyDescent="0.25">
      <c r="A9" s="539" t="str">
        <f>'Annotated Scorecard 24x36'!A11</f>
        <v>II.P2</v>
      </c>
      <c r="B9" s="539" t="str">
        <f>'Annotated Scorecard 24x36'!B13</f>
        <v>Enhanced Integrated Design</v>
      </c>
      <c r="C9" s="93" t="str">
        <f>'Annotated Scorecard 24x36'!B11</f>
        <v>Microclimate Based Design</v>
      </c>
      <c r="D9" s="353" t="str">
        <f>'Annotated Scorecard 24x36'!D11</f>
        <v>P</v>
      </c>
      <c r="E9" s="431">
        <f>'Annotated Scorecard 24x36'!$E11</f>
        <v>0</v>
      </c>
      <c r="F9" s="314" t="s">
        <v>202</v>
      </c>
      <c r="G9" s="279"/>
      <c r="H9" s="276"/>
      <c r="I9" s="454"/>
    </row>
    <row r="10" spans="1:9" ht="31.5" x14ac:dyDescent="0.25">
      <c r="A10" s="539" t="str">
        <f>'Annotated Scorecard 24x36'!A12</f>
        <v>II.P3</v>
      </c>
      <c r="B10" s="539" t="str">
        <f>'Annotated Scorecard 24x36'!B12</f>
        <v>Educational Display</v>
      </c>
      <c r="C10" s="93" t="str">
        <f>'Annotated Scorecard 24x36'!B12</f>
        <v>Educational Display</v>
      </c>
      <c r="D10" s="354" t="str">
        <f>'Annotated Scorecard 24x36'!D12</f>
        <v>P</v>
      </c>
      <c r="E10" s="354">
        <f>'Annotated Scorecard 24x36'!$E12</f>
        <v>0</v>
      </c>
      <c r="F10" s="426"/>
      <c r="G10" s="279"/>
      <c r="H10" s="316" t="s">
        <v>203</v>
      </c>
      <c r="I10" s="454"/>
    </row>
    <row r="11" spans="1:9" ht="20.100000000000001" customHeight="1" x14ac:dyDescent="0.25">
      <c r="A11" s="539" t="str">
        <f>'Annotated Scorecard 24x36'!A13</f>
        <v>II.C1</v>
      </c>
      <c r="B11" s="539" t="str">
        <f>'Annotated Scorecard 24x36'!B13</f>
        <v>Enhanced Integrated Design</v>
      </c>
      <c r="C11" s="93" t="str">
        <f>'Annotated Scorecard 24x36'!B13</f>
        <v>Enhanced Integrated Design</v>
      </c>
      <c r="D11" s="355">
        <f>'Annotated Scorecard 24x36'!D13</f>
        <v>2</v>
      </c>
      <c r="E11" s="427">
        <f>'Annotated Scorecard 24x36'!$E13</f>
        <v>0</v>
      </c>
      <c r="F11" s="426"/>
      <c r="G11" s="279"/>
      <c r="H11" s="276"/>
      <c r="I11" s="454"/>
    </row>
    <row r="12" spans="1:9" ht="31.5" x14ac:dyDescent="0.25">
      <c r="A12" s="16"/>
      <c r="B12" s="18" t="s">
        <v>204</v>
      </c>
      <c r="C12" s="94" t="s">
        <v>205</v>
      </c>
      <c r="D12" s="315">
        <v>1</v>
      </c>
      <c r="E12" s="310"/>
      <c r="F12" s="330" t="s">
        <v>206</v>
      </c>
      <c r="G12" s="279"/>
      <c r="H12" s="276"/>
      <c r="I12" s="454"/>
    </row>
    <row r="13" spans="1:9" ht="30" customHeight="1" x14ac:dyDescent="0.25">
      <c r="A13" s="16"/>
      <c r="B13" s="18" t="s">
        <v>207</v>
      </c>
      <c r="C13" s="94" t="s">
        <v>208</v>
      </c>
      <c r="D13" s="241">
        <v>1</v>
      </c>
      <c r="E13" s="310"/>
      <c r="F13" s="426"/>
      <c r="G13" s="279"/>
      <c r="H13" s="276" t="s">
        <v>209</v>
      </c>
      <c r="I13" s="454"/>
    </row>
    <row r="14" spans="1:9" ht="30" x14ac:dyDescent="0.25">
      <c r="A14" s="539" t="str">
        <f>'Annotated Scorecard 24x36'!A14</f>
        <v>II.C2</v>
      </c>
      <c r="B14" s="539" t="str">
        <f>'Annotated Scorecard 24x36'!B16</f>
        <v>Outdoor Classrooms</v>
      </c>
      <c r="C14" s="275" t="str">
        <f>'Annotated Scorecard 24x36'!B14</f>
        <v>Demonstration Areas, Staff Training and Community Outreach</v>
      </c>
      <c r="D14" s="355">
        <f>'Annotated Scorecard 24x36'!D14</f>
        <v>2</v>
      </c>
      <c r="E14" s="355">
        <f>'Annotated Scorecard 24x36'!E14</f>
        <v>0</v>
      </c>
      <c r="F14" s="426"/>
      <c r="G14" s="279"/>
      <c r="H14" s="316"/>
      <c r="I14" s="454"/>
    </row>
    <row r="15" spans="1:9" ht="20.100000000000001" customHeight="1" x14ac:dyDescent="0.25">
      <c r="A15" s="17"/>
      <c r="B15" s="18" t="s">
        <v>210</v>
      </c>
      <c r="C15" s="94" t="s">
        <v>211</v>
      </c>
      <c r="D15" s="102">
        <v>1</v>
      </c>
      <c r="E15" s="310"/>
      <c r="F15" s="426"/>
      <c r="G15" s="279"/>
      <c r="H15" s="276"/>
      <c r="I15" s="454"/>
    </row>
    <row r="16" spans="1:9" ht="20.100000000000001" customHeight="1" x14ac:dyDescent="0.25">
      <c r="A16" s="17"/>
      <c r="B16" s="18" t="s">
        <v>212</v>
      </c>
      <c r="C16" s="94" t="s">
        <v>213</v>
      </c>
      <c r="D16" s="540">
        <v>1</v>
      </c>
      <c r="E16" s="542"/>
      <c r="F16" s="426"/>
      <c r="G16" s="279"/>
      <c r="H16" s="276"/>
      <c r="I16" s="454"/>
    </row>
    <row r="17" spans="1:9" ht="20.100000000000001" customHeight="1" x14ac:dyDescent="0.25">
      <c r="A17" s="17"/>
      <c r="B17" s="18" t="s">
        <v>214</v>
      </c>
      <c r="C17" s="94" t="s">
        <v>215</v>
      </c>
      <c r="D17" s="541"/>
      <c r="E17" s="543"/>
      <c r="F17" s="426"/>
      <c r="G17" s="279"/>
      <c r="H17" s="276"/>
      <c r="I17" s="454"/>
    </row>
    <row r="18" spans="1:9" ht="20.100000000000001" customHeight="1" x14ac:dyDescent="0.25">
      <c r="A18" s="539" t="str">
        <f>'Annotated Scorecard 24x36'!A15</f>
        <v>II.C3</v>
      </c>
      <c r="B18" s="539" t="str">
        <f>'Annotated Scorecard 24x36'!B20</f>
        <v>School Master Plan</v>
      </c>
      <c r="C18" s="93" t="str">
        <f>'Annotated Scorecard 24x36'!B15</f>
        <v>Life Cycle Cost Analysis</v>
      </c>
      <c r="D18" s="356">
        <f>'Annotated Scorecard 24x36'!D15</f>
        <v>2</v>
      </c>
      <c r="E18" s="356">
        <f>'Annotated Scorecard 24x36'!E15</f>
        <v>0</v>
      </c>
      <c r="F18" s="316" t="s">
        <v>216</v>
      </c>
      <c r="G18" s="279"/>
      <c r="H18" s="276"/>
      <c r="I18" s="454"/>
    </row>
    <row r="19" spans="1:9" ht="30" x14ac:dyDescent="0.25">
      <c r="A19" s="539" t="str">
        <f>'Annotated Scorecard 24x36'!A16</f>
        <v>II.C4</v>
      </c>
      <c r="B19" s="539" t="str">
        <f>'Annotated Scorecard 24x36'!B21</f>
        <v>Innovation - {Include Innovation Title Here and Complete Req's After Construction}</v>
      </c>
      <c r="C19" s="93" t="str">
        <f>'Annotated Scorecard 24x36'!B16</f>
        <v>Outdoor Classrooms</v>
      </c>
      <c r="D19" s="356">
        <f>'Annotated Scorecard 24x36'!D16</f>
        <v>1</v>
      </c>
      <c r="E19" s="356">
        <f>'Annotated Scorecard 24x36'!E16</f>
        <v>0</v>
      </c>
      <c r="F19" s="426"/>
      <c r="G19" s="279"/>
      <c r="H19" s="276" t="s">
        <v>217</v>
      </c>
      <c r="I19" s="454"/>
    </row>
    <row r="20" spans="1:9" ht="30" customHeight="1" x14ac:dyDescent="0.25">
      <c r="A20" s="539" t="str">
        <f>'Annotated Scorecard 24x36'!A17</f>
        <v>II.C5</v>
      </c>
      <c r="B20" s="539" t="str">
        <f>'Annotated Scorecard 24x36'!B22</f>
        <v>Innovation - {Include Innovation Title Here and Complete Req's After Construction}</v>
      </c>
      <c r="C20" s="93" t="str">
        <f>'Annotated Scorecard 24x36'!B17</f>
        <v>School Garden</v>
      </c>
      <c r="D20" s="357">
        <f>'Annotated Scorecard 24x36'!D17</f>
        <v>1</v>
      </c>
      <c r="E20" s="357">
        <f>'Annotated Scorecard 24x36'!E17</f>
        <v>0</v>
      </c>
      <c r="F20" s="426"/>
      <c r="G20" s="279"/>
      <c r="H20" s="276" t="s">
        <v>218</v>
      </c>
      <c r="I20" s="454"/>
    </row>
    <row r="21" spans="1:9" ht="30" customHeight="1" x14ac:dyDescent="0.25">
      <c r="A21" s="539" t="str">
        <f>'Annotated Scorecard 24x36'!A18</f>
        <v>II.C6</v>
      </c>
      <c r="B21" s="539" t="str">
        <f>'Annotated Scorecard 24x36'!B23</f>
        <v>Design for Adaptability, Durability and Disassembly</v>
      </c>
      <c r="C21" s="93" t="str">
        <f>'Annotated Scorecard 24x36'!B18</f>
        <v>Grid Neutral/Zero Net Energy</v>
      </c>
      <c r="D21" s="357">
        <f>'Annotated Scorecard 24x36'!D18</f>
        <v>6</v>
      </c>
      <c r="E21" s="356">
        <f>'Annotated Scorecard 24x36'!E18</f>
        <v>0</v>
      </c>
      <c r="F21" s="330" t="s">
        <v>219</v>
      </c>
      <c r="G21" s="279"/>
      <c r="H21" s="276"/>
      <c r="I21" s="454"/>
    </row>
    <row r="22" spans="1:9" ht="20.100000000000001" customHeight="1" x14ac:dyDescent="0.25">
      <c r="A22" s="17"/>
      <c r="B22" s="18" t="s">
        <v>220</v>
      </c>
      <c r="C22" s="94" t="s">
        <v>221</v>
      </c>
      <c r="D22" s="102">
        <v>5</v>
      </c>
      <c r="E22" s="310"/>
      <c r="F22" s="426"/>
      <c r="G22" s="279"/>
      <c r="H22" s="276"/>
      <c r="I22" s="454"/>
    </row>
    <row r="23" spans="1:9" ht="20.100000000000001" customHeight="1" x14ac:dyDescent="0.25">
      <c r="A23" s="17"/>
      <c r="B23" s="18" t="s">
        <v>222</v>
      </c>
      <c r="C23" s="94" t="s">
        <v>223</v>
      </c>
      <c r="D23" s="102">
        <v>6</v>
      </c>
      <c r="E23" s="310"/>
      <c r="F23" s="426"/>
      <c r="G23" s="279"/>
      <c r="H23" s="276"/>
      <c r="I23" s="454"/>
    </row>
    <row r="24" spans="1:9" ht="20.100000000000001" customHeight="1" x14ac:dyDescent="0.25">
      <c r="A24" s="539" t="str">
        <f>'Annotated Scorecard 24x36'!A19</f>
        <v>II.C7</v>
      </c>
      <c r="B24" s="539" t="str">
        <f>'Annotated Scorecard 24x36'!B26</f>
        <v>Air Quality in Naturally Conditioned and Ventilated Schools</v>
      </c>
      <c r="C24" s="93" t="str">
        <f>'Annotated Scorecard 24x36'!B19</f>
        <v>Plug Load Reduction</v>
      </c>
      <c r="D24" s="358">
        <f>'Annotated Scorecard 24x36'!D19</f>
        <v>1</v>
      </c>
      <c r="E24" s="358">
        <f>'Annotated Scorecard 24x36'!E19</f>
        <v>0</v>
      </c>
      <c r="F24" s="426"/>
      <c r="G24" s="279"/>
      <c r="H24" s="276"/>
      <c r="I24" s="454"/>
    </row>
    <row r="25" spans="1:9" ht="20.100000000000001" customHeight="1" x14ac:dyDescent="0.25">
      <c r="A25" s="539" t="str">
        <f>'Annotated Scorecard 24x36'!A20</f>
        <v>II.C8</v>
      </c>
      <c r="B25" s="539" t="str">
        <f>'Annotated Scorecard 24x36'!B20</f>
        <v>School Master Plan</v>
      </c>
      <c r="C25" s="93" t="str">
        <f>'Annotated Scorecard 24x36'!B20</f>
        <v>School Master Plan</v>
      </c>
      <c r="D25" s="358">
        <f>'Annotated Scorecard 24x36'!D20</f>
        <v>1</v>
      </c>
      <c r="E25" s="358">
        <f>'Annotated Scorecard 24x36'!E20</f>
        <v>0</v>
      </c>
      <c r="F25" s="426"/>
      <c r="G25" s="279"/>
      <c r="H25" s="276"/>
      <c r="I25" s="454"/>
    </row>
    <row r="26" spans="1:9" ht="20.100000000000001" customHeight="1" x14ac:dyDescent="0.25">
      <c r="A26" s="539" t="str">
        <f>'Annotated Scorecard 24x36'!A21</f>
        <v>II.C9</v>
      </c>
      <c r="B26" s="539" t="str">
        <f>'Annotated Scorecard 24x36'!B21</f>
        <v>Innovation - {Include Innovation Title Here and Complete Req's After Construction}</v>
      </c>
      <c r="C26" s="93" t="s">
        <v>224</v>
      </c>
      <c r="D26" s="102">
        <v>6</v>
      </c>
      <c r="E26" s="282"/>
      <c r="F26" s="426"/>
      <c r="G26" s="279"/>
      <c r="H26" s="276"/>
      <c r="I26" s="454"/>
    </row>
    <row r="27" spans="1:9" ht="20.100000000000001" customHeight="1" x14ac:dyDescent="0.25">
      <c r="A27" s="16"/>
      <c r="B27" s="18" t="s">
        <v>225</v>
      </c>
      <c r="C27" s="451" t="s">
        <v>226</v>
      </c>
      <c r="D27" s="281" t="s">
        <v>227</v>
      </c>
      <c r="E27" s="110"/>
      <c r="F27" s="276"/>
      <c r="G27" s="279"/>
      <c r="H27" s="276"/>
      <c r="I27" s="454"/>
    </row>
    <row r="28" spans="1:9" ht="20.100000000000001" customHeight="1" x14ac:dyDescent="0.25">
      <c r="A28" s="16"/>
      <c r="B28" s="18" t="s">
        <v>228</v>
      </c>
      <c r="C28" s="451" t="s">
        <v>226</v>
      </c>
      <c r="D28" s="281" t="s">
        <v>227</v>
      </c>
      <c r="E28" s="110"/>
      <c r="F28" s="276"/>
      <c r="G28" s="279"/>
      <c r="H28" s="276"/>
      <c r="I28" s="454"/>
    </row>
    <row r="29" spans="1:9" ht="20.100000000000001" customHeight="1" x14ac:dyDescent="0.25">
      <c r="A29" s="16"/>
      <c r="B29" s="18" t="s">
        <v>229</v>
      </c>
      <c r="C29" s="451" t="s">
        <v>226</v>
      </c>
      <c r="D29" s="281" t="s">
        <v>227</v>
      </c>
      <c r="E29" s="110"/>
      <c r="F29" s="276"/>
      <c r="G29" s="279"/>
      <c r="H29" s="276"/>
      <c r="I29" s="454"/>
    </row>
    <row r="30" spans="1:9" ht="20.100000000000001" customHeight="1" x14ac:dyDescent="0.25">
      <c r="A30" s="16"/>
      <c r="B30" s="18" t="s">
        <v>230</v>
      </c>
      <c r="C30" s="451" t="s">
        <v>226</v>
      </c>
      <c r="D30" s="281" t="s">
        <v>227</v>
      </c>
      <c r="E30" s="110"/>
      <c r="F30" s="276"/>
      <c r="G30" s="279"/>
      <c r="H30" s="276"/>
      <c r="I30" s="454"/>
    </row>
    <row r="31" spans="1:9" ht="20.100000000000001" customHeight="1" x14ac:dyDescent="0.25">
      <c r="A31" s="539" t="str">
        <f>'Annotated Scorecard 24x36'!A23</f>
        <v>II.C10</v>
      </c>
      <c r="B31" s="539" t="str">
        <f>'Annotated Scorecard 24x36'!B26</f>
        <v>Air Quality in Naturally Conditioned and Ventilated Schools</v>
      </c>
      <c r="C31" s="275" t="str">
        <f>'Annotated Scorecard 24x36'!B23</f>
        <v>Design for Adaptability, Durability and Disassembly</v>
      </c>
      <c r="D31" s="355">
        <f>'Annotated Scorecard 24x36'!D23</f>
        <v>2</v>
      </c>
      <c r="E31" s="355">
        <f>'Annotated Scorecard 24x36'!E23</f>
        <v>0</v>
      </c>
      <c r="F31" s="276"/>
      <c r="G31" s="279"/>
      <c r="H31" s="316"/>
      <c r="I31" s="454"/>
    </row>
    <row r="32" spans="1:9" ht="20.100000000000001" customHeight="1" x14ac:dyDescent="0.25">
      <c r="A32" s="17"/>
      <c r="B32" s="18" t="s">
        <v>231</v>
      </c>
      <c r="C32" s="94" t="s">
        <v>232</v>
      </c>
      <c r="D32" s="102">
        <v>1</v>
      </c>
      <c r="E32" s="310"/>
      <c r="F32" s="491"/>
      <c r="G32" s="279"/>
      <c r="H32" s="276"/>
      <c r="I32" s="454"/>
    </row>
    <row r="33" spans="1:9" ht="30" customHeight="1" x14ac:dyDescent="0.25">
      <c r="A33" s="17"/>
      <c r="B33" s="18" t="s">
        <v>233</v>
      </c>
      <c r="C33" s="94" t="s">
        <v>234</v>
      </c>
      <c r="D33" s="540">
        <v>1</v>
      </c>
      <c r="E33" s="542"/>
      <c r="F33" s="491"/>
      <c r="G33" s="279"/>
      <c r="H33" s="276" t="s">
        <v>235</v>
      </c>
      <c r="I33" s="454"/>
    </row>
    <row r="34" spans="1:9" ht="30" customHeight="1" x14ac:dyDescent="0.25">
      <c r="A34" s="17"/>
      <c r="B34" s="18" t="s">
        <v>236</v>
      </c>
      <c r="C34" s="94" t="s">
        <v>237</v>
      </c>
      <c r="D34" s="541"/>
      <c r="E34" s="543"/>
      <c r="F34" s="491"/>
      <c r="G34" s="279"/>
      <c r="H34" s="276" t="s">
        <v>238</v>
      </c>
      <c r="I34" s="454"/>
    </row>
    <row r="35" spans="1:9" ht="15.75" x14ac:dyDescent="0.25">
      <c r="A35" s="5"/>
      <c r="D35" s="452" t="s">
        <v>11</v>
      </c>
      <c r="E35" s="453">
        <f>SUM(E11,E14,E18,E19,E20,E21,E24,E25,E27,E28,E29,E30,E31)</f>
        <v>0</v>
      </c>
      <c r="F35" s="96"/>
      <c r="G35" s="31"/>
    </row>
    <row r="36" spans="1:9" ht="15.75" x14ac:dyDescent="0.25">
      <c r="F36" s="96"/>
    </row>
    <row r="37" spans="1:9" ht="15.75" x14ac:dyDescent="0.25">
      <c r="F37" s="96"/>
    </row>
  </sheetData>
  <sheetProtection algorithmName="SHA-512" hashValue="LXP9/GkUvhzu3VuBMST8F1m/i+j16W2N/uLfvyT+uhrwT7b07rEMd30QssftZtu0l3hD7nGgmIKBmN4D2AhI8g==" saltValue="N9aj/8SKZrQle7h8TFyRSw==" spinCount="100000" sheet="1" formatCells="0" formatColumns="0" formatRows="0" insertHyperlinks="0"/>
  <customSheetViews>
    <customSheetView guid="{F381BDA6-B2C9-4D35-B675-34ADD0AE2CEA}" scale="90" topLeftCell="A7">
      <selection activeCell="E10" sqref="E10"/>
      <pageMargins left="0.7" right="0.7" top="0.75" bottom="0.75" header="0.3" footer="0.3"/>
      <pageSetup orientation="portrait" r:id="rId1"/>
    </customSheetView>
  </customSheetViews>
  <mergeCells count="24">
    <mergeCell ref="A31:B31"/>
    <mergeCell ref="D33:D34"/>
    <mergeCell ref="E33:E34"/>
    <mergeCell ref="D16:D17"/>
    <mergeCell ref="E16:E17"/>
    <mergeCell ref="A26:B26"/>
    <mergeCell ref="A20:B20"/>
    <mergeCell ref="A9:B9"/>
    <mergeCell ref="A25:B25"/>
    <mergeCell ref="A18:B18"/>
    <mergeCell ref="A10:B10"/>
    <mergeCell ref="A6:B6"/>
    <mergeCell ref="A14:B14"/>
    <mergeCell ref="A21:B21"/>
    <mergeCell ref="A24:B24"/>
    <mergeCell ref="A19:B19"/>
    <mergeCell ref="A11:B11"/>
    <mergeCell ref="D6:D8"/>
    <mergeCell ref="E6:E8"/>
    <mergeCell ref="A1:I1"/>
    <mergeCell ref="A2:I2"/>
    <mergeCell ref="A3:I3"/>
    <mergeCell ref="A4:I4"/>
    <mergeCell ref="A5:B5"/>
  </mergeCells>
  <pageMargins left="0.7" right="0.7" top="0.75" bottom="0.75" header="0.3" footer="0.3"/>
  <pageSetup orientation="portrait"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References!$B$2:$B$3</xm:f>
          </x14:formula1>
          <xm:sqref>E12:E13 E22:E23 E32:E34 E15:E17</xm:sqref>
        </x14:dataValidation>
        <x14:dataValidation type="list" allowBlank="1" showInputMessage="1" showErrorMessage="1">
          <x14:formula1>
            <xm:f>References!$C$18:$C$20</xm:f>
          </x14:formula1>
          <xm:sqref>E27:E30</xm:sqref>
        </x14:dataValidation>
        <x14:dataValidation type="list" allowBlank="1" showInputMessage="1" showErrorMessage="1">
          <x14:formula1>
            <xm:f>References!$B$6:$B$7</xm:f>
          </x14:formula1>
          <xm:sqref>E26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G37"/>
  <sheetViews>
    <sheetView topLeftCell="A2" zoomScale="75" zoomScaleNormal="75" workbookViewId="0">
      <selection activeCell="A2" sqref="A2:G2"/>
    </sheetView>
  </sheetViews>
  <sheetFormatPr defaultColWidth="9.140625" defaultRowHeight="15" x14ac:dyDescent="0.25"/>
  <cols>
    <col min="1" max="2" width="9.140625" style="1"/>
    <col min="3" max="3" width="48.140625" style="1" bestFit="1" customWidth="1"/>
    <col min="4" max="4" width="16" style="1" bestFit="1" customWidth="1"/>
    <col min="5" max="5" width="15" style="1" bestFit="1" customWidth="1"/>
    <col min="6" max="6" width="64.28515625" style="1" customWidth="1"/>
    <col min="7" max="7" width="30.85546875" style="1" bestFit="1" customWidth="1"/>
    <col min="8" max="16384" width="9.140625" style="1"/>
  </cols>
  <sheetData>
    <row r="1" spans="1:7" ht="21" x14ac:dyDescent="0.35">
      <c r="A1" s="532" t="s">
        <v>187</v>
      </c>
      <c r="B1" s="532"/>
      <c r="C1" s="532"/>
      <c r="D1" s="532"/>
      <c r="E1" s="532"/>
      <c r="F1" s="532"/>
      <c r="G1" s="532"/>
    </row>
    <row r="2" spans="1:7" ht="21" x14ac:dyDescent="0.35">
      <c r="A2" s="533" t="s">
        <v>903</v>
      </c>
      <c r="B2" s="533"/>
      <c r="C2" s="534"/>
      <c r="D2" s="534"/>
      <c r="E2" s="534"/>
      <c r="F2" s="534"/>
      <c r="G2" s="534"/>
    </row>
    <row r="3" spans="1:7" ht="21" x14ac:dyDescent="0.35">
      <c r="A3" s="535" t="s">
        <v>239</v>
      </c>
      <c r="B3" s="535"/>
      <c r="C3" s="535"/>
      <c r="D3" s="535"/>
      <c r="E3" s="535"/>
      <c r="F3" s="535"/>
      <c r="G3" s="535"/>
    </row>
    <row r="4" spans="1:7" ht="78.75" customHeight="1" x14ac:dyDescent="0.25">
      <c r="A4" s="536" t="s">
        <v>240</v>
      </c>
      <c r="B4" s="536"/>
      <c r="C4" s="536"/>
      <c r="D4" s="536"/>
      <c r="E4" s="536"/>
      <c r="F4" s="536"/>
      <c r="G4" s="536"/>
    </row>
    <row r="5" spans="1:7" ht="15.75" x14ac:dyDescent="0.25">
      <c r="A5" s="537" t="s">
        <v>4</v>
      </c>
      <c r="B5" s="538"/>
      <c r="C5" s="92" t="s">
        <v>190</v>
      </c>
      <c r="D5" s="92" t="s">
        <v>191</v>
      </c>
      <c r="E5" s="92" t="s">
        <v>192</v>
      </c>
      <c r="F5" s="92" t="s">
        <v>193</v>
      </c>
      <c r="G5" s="92" t="s">
        <v>194</v>
      </c>
    </row>
    <row r="6" spans="1:7" ht="20.100000000000001" customHeight="1" x14ac:dyDescent="0.25">
      <c r="A6" s="539" t="str">
        <f>'Annotated Scorecard 24x36'!A10</f>
        <v>II.P1</v>
      </c>
      <c r="B6" s="539" t="str">
        <f>'Annotated Scorecard 24x36'!B10</f>
        <v>Integrated Design</v>
      </c>
      <c r="C6" s="93" t="str">
        <f>'Annotated Scorecard 24x36'!B10</f>
        <v>Integrated Design</v>
      </c>
      <c r="D6" s="529" t="str">
        <f>'Annotated Scorecard 24x36'!D10</f>
        <v>P</v>
      </c>
      <c r="E6" s="529">
        <f>'Annotated Scorecard 24x36'!E10</f>
        <v>0</v>
      </c>
      <c r="F6" s="278"/>
      <c r="G6" s="279"/>
    </row>
    <row r="7" spans="1:7" ht="94.5" x14ac:dyDescent="0.25">
      <c r="A7" s="222"/>
      <c r="B7" s="18" t="s">
        <v>197</v>
      </c>
      <c r="C7" s="94" t="s">
        <v>198</v>
      </c>
      <c r="D7" s="530"/>
      <c r="E7" s="530"/>
      <c r="F7" s="316" t="s">
        <v>241</v>
      </c>
      <c r="G7" s="279"/>
    </row>
    <row r="8" spans="1:7" x14ac:dyDescent="0.25">
      <c r="A8" s="222"/>
      <c r="B8" s="18" t="s">
        <v>199</v>
      </c>
      <c r="C8" s="94" t="s">
        <v>200</v>
      </c>
      <c r="D8" s="531"/>
      <c r="E8" s="531"/>
      <c r="F8" s="493"/>
      <c r="G8" s="279"/>
    </row>
    <row r="9" spans="1:7" ht="20.100000000000001" customHeight="1" x14ac:dyDescent="0.25">
      <c r="A9" s="539" t="str">
        <f>'Annotated Scorecard 24x36'!A11</f>
        <v>II.P2</v>
      </c>
      <c r="B9" s="539" t="str">
        <f>'Annotated Scorecard 24x36'!B13</f>
        <v>Enhanced Integrated Design</v>
      </c>
      <c r="C9" s="93" t="str">
        <f>'Annotated Scorecard 24x36'!B11</f>
        <v>Microclimate Based Design</v>
      </c>
      <c r="D9" s="353" t="str">
        <f>'Annotated Scorecard 24x36'!D11</f>
        <v>P</v>
      </c>
      <c r="E9" s="353">
        <f>'Annotated Scorecard 24x36'!E11</f>
        <v>0</v>
      </c>
      <c r="F9" s="494"/>
      <c r="G9" s="279"/>
    </row>
    <row r="10" spans="1:7" ht="20.100000000000001" customHeight="1" x14ac:dyDescent="0.25">
      <c r="A10" s="539" t="str">
        <f>'Annotated Scorecard 24x36'!A12</f>
        <v>II.P3</v>
      </c>
      <c r="B10" s="539" t="str">
        <f>'Annotated Scorecard 24x36'!B12</f>
        <v>Educational Display</v>
      </c>
      <c r="C10" s="93" t="str">
        <f>'Annotated Scorecard 24x36'!B12</f>
        <v>Educational Display</v>
      </c>
      <c r="D10" s="354" t="str">
        <f>'Annotated Scorecard 24x36'!D12</f>
        <v>P</v>
      </c>
      <c r="E10" s="353">
        <f>'Annotated Scorecard 24x36'!E12</f>
        <v>0</v>
      </c>
      <c r="F10" s="495" t="s">
        <v>242</v>
      </c>
      <c r="G10" s="279"/>
    </row>
    <row r="11" spans="1:7" ht="19.5" customHeight="1" x14ac:dyDescent="0.25">
      <c r="A11" s="539" t="str">
        <f>'Annotated Scorecard 24x36'!A13</f>
        <v>II.C1</v>
      </c>
      <c r="B11" s="539" t="str">
        <f>'Annotated Scorecard 24x36'!B13</f>
        <v>Enhanced Integrated Design</v>
      </c>
      <c r="C11" s="93" t="str">
        <f>'Annotated Scorecard 24x36'!B13</f>
        <v>Enhanced Integrated Design</v>
      </c>
      <c r="D11" s="355">
        <f>'Annotated Scorecard 24x36'!D13</f>
        <v>2</v>
      </c>
      <c r="E11" s="355">
        <f>'Annotated Scorecard 24x36'!E13</f>
        <v>0</v>
      </c>
      <c r="F11" s="491"/>
      <c r="G11" s="279"/>
    </row>
    <row r="12" spans="1:7" ht="20.100000000000001" customHeight="1" x14ac:dyDescent="0.25">
      <c r="A12" s="16"/>
      <c r="B12" s="18" t="s">
        <v>204</v>
      </c>
      <c r="C12" s="94" t="s">
        <v>205</v>
      </c>
      <c r="D12" s="315">
        <v>1</v>
      </c>
      <c r="E12" s="310"/>
      <c r="F12" s="491"/>
      <c r="G12" s="279"/>
    </row>
    <row r="13" spans="1:7" ht="20.100000000000001" customHeight="1" x14ac:dyDescent="0.25">
      <c r="A13" s="16"/>
      <c r="B13" s="18" t="s">
        <v>207</v>
      </c>
      <c r="C13" s="94" t="s">
        <v>208</v>
      </c>
      <c r="D13" s="241">
        <v>1</v>
      </c>
      <c r="E13" s="310"/>
      <c r="F13" s="496"/>
      <c r="G13" s="279"/>
    </row>
    <row r="14" spans="1:7" ht="30" x14ac:dyDescent="0.25">
      <c r="A14" s="539" t="str">
        <f>'Annotated Scorecard 24x36'!A14</f>
        <v>II.C2</v>
      </c>
      <c r="B14" s="539" t="str">
        <f>'Annotated Scorecard 24x36'!B16</f>
        <v>Outdoor Classrooms</v>
      </c>
      <c r="C14" s="275" t="str">
        <f>'Annotated Scorecard 24x36'!B14</f>
        <v>Demonstration Areas, Staff Training and Community Outreach</v>
      </c>
      <c r="D14" s="355">
        <f>'Annotated Scorecard 24x36'!D14</f>
        <v>2</v>
      </c>
      <c r="E14" s="355">
        <f>'Annotated Scorecard 24x36'!E14</f>
        <v>0</v>
      </c>
      <c r="F14" s="496"/>
      <c r="G14" s="279"/>
    </row>
    <row r="15" spans="1:7" ht="30" x14ac:dyDescent="0.25">
      <c r="A15" s="17"/>
      <c r="B15" s="18" t="s">
        <v>210</v>
      </c>
      <c r="C15" s="94" t="s">
        <v>211</v>
      </c>
      <c r="D15" s="102">
        <v>1</v>
      </c>
      <c r="E15" s="310"/>
      <c r="F15" s="276" t="s">
        <v>243</v>
      </c>
      <c r="G15" s="279"/>
    </row>
    <row r="16" spans="1:7" ht="30" x14ac:dyDescent="0.25">
      <c r="A16" s="17"/>
      <c r="B16" s="18" t="s">
        <v>212</v>
      </c>
      <c r="C16" s="94" t="s">
        <v>213</v>
      </c>
      <c r="D16" s="540">
        <v>1</v>
      </c>
      <c r="E16" s="542"/>
      <c r="F16" s="276" t="s">
        <v>244</v>
      </c>
      <c r="G16" s="279"/>
    </row>
    <row r="17" spans="1:7" ht="30" x14ac:dyDescent="0.25">
      <c r="A17" s="17"/>
      <c r="B17" s="18" t="s">
        <v>214</v>
      </c>
      <c r="C17" s="94" t="s">
        <v>215</v>
      </c>
      <c r="D17" s="541"/>
      <c r="E17" s="543"/>
      <c r="F17" s="276" t="s">
        <v>245</v>
      </c>
      <c r="G17" s="279"/>
    </row>
    <row r="18" spans="1:7" ht="20.100000000000001" customHeight="1" x14ac:dyDescent="0.25">
      <c r="A18" s="539" t="str">
        <f>'Annotated Scorecard 24x36'!A15</f>
        <v>II.C3</v>
      </c>
      <c r="B18" s="539" t="str">
        <f>'Annotated Scorecard 24x36'!B20</f>
        <v>School Master Plan</v>
      </c>
      <c r="C18" s="93" t="str">
        <f>'Annotated Scorecard 24x36'!B15</f>
        <v>Life Cycle Cost Analysis</v>
      </c>
      <c r="D18" s="356">
        <f>'Annotated Scorecard 24x36'!D15</f>
        <v>2</v>
      </c>
      <c r="E18" s="356">
        <f>'Annotated Scorecard 24x36'!E15</f>
        <v>0</v>
      </c>
      <c r="F18" s="492" t="s">
        <v>242</v>
      </c>
      <c r="G18" s="279"/>
    </row>
    <row r="19" spans="1:7" ht="20.100000000000001" customHeight="1" x14ac:dyDescent="0.25">
      <c r="A19" s="539" t="str">
        <f>'Annotated Scorecard 24x36'!A16</f>
        <v>II.C4</v>
      </c>
      <c r="B19" s="539" t="str">
        <f>'Annotated Scorecard 24x36'!B21</f>
        <v>Innovation - {Include Innovation Title Here and Complete Req's After Construction}</v>
      </c>
      <c r="C19" s="93" t="str">
        <f>'Annotated Scorecard 24x36'!B16</f>
        <v>Outdoor Classrooms</v>
      </c>
      <c r="D19" s="356">
        <f>'Annotated Scorecard 24x36'!D16</f>
        <v>1</v>
      </c>
      <c r="E19" s="356">
        <f>'Annotated Scorecard 24x36'!E16</f>
        <v>0</v>
      </c>
      <c r="F19" s="316" t="s">
        <v>246</v>
      </c>
      <c r="G19" s="279"/>
    </row>
    <row r="20" spans="1:7" ht="60" x14ac:dyDescent="0.25">
      <c r="A20" s="539" t="str">
        <f>'Annotated Scorecard 24x36'!A17</f>
        <v>II.C5</v>
      </c>
      <c r="B20" s="539" t="str">
        <f>'Annotated Scorecard 24x36'!B22</f>
        <v>Innovation - {Include Innovation Title Here and Complete Req's After Construction}</v>
      </c>
      <c r="C20" s="93" t="str">
        <f>'Annotated Scorecard 24x36'!B17</f>
        <v>School Garden</v>
      </c>
      <c r="D20" s="357">
        <f>'Annotated Scorecard 24x36'!D17</f>
        <v>1</v>
      </c>
      <c r="E20" s="357">
        <f>'Annotated Scorecard 24x36'!E17</f>
        <v>0</v>
      </c>
      <c r="F20" s="276" t="s">
        <v>247</v>
      </c>
      <c r="G20" s="279"/>
    </row>
    <row r="21" spans="1:7" ht="30" customHeight="1" x14ac:dyDescent="0.25">
      <c r="A21" s="539" t="str">
        <f>'Annotated Scorecard 24x36'!A18</f>
        <v>II.C6</v>
      </c>
      <c r="B21" s="539" t="str">
        <f>'Annotated Scorecard 24x36'!B23</f>
        <v>Design for Adaptability, Durability and Disassembly</v>
      </c>
      <c r="C21" s="93" t="str">
        <f>'Annotated Scorecard 24x36'!B18</f>
        <v>Grid Neutral/Zero Net Energy</v>
      </c>
      <c r="D21" s="357">
        <f>'Annotated Scorecard 24x36'!D18</f>
        <v>6</v>
      </c>
      <c r="E21" s="356">
        <f>'Annotated Scorecard 24x36'!E18</f>
        <v>0</v>
      </c>
      <c r="F21" s="491"/>
      <c r="G21" s="279"/>
    </row>
    <row r="22" spans="1:7" ht="20.100000000000001" customHeight="1" x14ac:dyDescent="0.25">
      <c r="A22" s="17"/>
      <c r="B22" s="18" t="s">
        <v>220</v>
      </c>
      <c r="C22" s="94" t="s">
        <v>221</v>
      </c>
      <c r="D22" s="102">
        <v>5</v>
      </c>
      <c r="E22" s="310"/>
      <c r="F22" s="426"/>
      <c r="G22" s="279"/>
    </row>
    <row r="23" spans="1:7" ht="20.100000000000001" customHeight="1" x14ac:dyDescent="0.25">
      <c r="A23" s="17"/>
      <c r="B23" s="18" t="s">
        <v>222</v>
      </c>
      <c r="C23" s="94" t="s">
        <v>223</v>
      </c>
      <c r="D23" s="102">
        <v>6</v>
      </c>
      <c r="E23" s="310"/>
      <c r="F23" s="426"/>
      <c r="G23" s="279"/>
    </row>
    <row r="24" spans="1:7" ht="45" x14ac:dyDescent="0.25">
      <c r="A24" s="539" t="str">
        <f>'Annotated Scorecard 24x36'!A19</f>
        <v>II.C7</v>
      </c>
      <c r="B24" s="539" t="str">
        <f>'Annotated Scorecard 24x36'!B26</f>
        <v>Air Quality in Naturally Conditioned and Ventilated Schools</v>
      </c>
      <c r="C24" s="93" t="str">
        <f>'Annotated Scorecard 24x36'!B19</f>
        <v>Plug Load Reduction</v>
      </c>
      <c r="D24" s="358">
        <f>'Annotated Scorecard 24x36'!D19</f>
        <v>1</v>
      </c>
      <c r="E24" s="358">
        <f>'Annotated Scorecard 24x36'!E19</f>
        <v>0</v>
      </c>
      <c r="F24" s="277" t="s">
        <v>248</v>
      </c>
      <c r="G24" s="279"/>
    </row>
    <row r="25" spans="1:7" ht="20.100000000000001" customHeight="1" x14ac:dyDescent="0.25">
      <c r="A25" s="539" t="str">
        <f>'Annotated Scorecard 24x36'!A20</f>
        <v>II.C8</v>
      </c>
      <c r="B25" s="539" t="str">
        <f>'Annotated Scorecard 24x36'!B20</f>
        <v>School Master Plan</v>
      </c>
      <c r="C25" s="93" t="str">
        <f>'Annotated Scorecard 24x36'!B20</f>
        <v>School Master Plan</v>
      </c>
      <c r="D25" s="358">
        <f>'Annotated Scorecard 24x36'!D20</f>
        <v>1</v>
      </c>
      <c r="E25" s="358">
        <f>'Annotated Scorecard 24x36'!E20</f>
        <v>0</v>
      </c>
      <c r="F25" s="276" t="s">
        <v>249</v>
      </c>
      <c r="G25" s="279"/>
    </row>
    <row r="26" spans="1:7" ht="32.450000000000003" customHeight="1" x14ac:dyDescent="0.25">
      <c r="A26" s="539" t="str">
        <f>'Annotated Scorecard 24x36'!A21</f>
        <v>II.C9</v>
      </c>
      <c r="B26" s="539" t="str">
        <f>'Annotated Scorecard 24x36'!B21</f>
        <v>Innovation - {Include Innovation Title Here and Complete Req's After Construction}</v>
      </c>
      <c r="C26" s="93" t="s">
        <v>224</v>
      </c>
      <c r="D26" s="102">
        <v>6</v>
      </c>
      <c r="E26" s="282"/>
      <c r="F26" s="544" t="s">
        <v>250</v>
      </c>
      <c r="G26" s="279"/>
    </row>
    <row r="27" spans="1:7" ht="32.450000000000003" customHeight="1" x14ac:dyDescent="0.25">
      <c r="A27" s="16"/>
      <c r="B27" s="18" t="s">
        <v>225</v>
      </c>
      <c r="C27" s="451" t="s">
        <v>226</v>
      </c>
      <c r="D27" s="281" t="s">
        <v>227</v>
      </c>
      <c r="E27" s="110"/>
      <c r="F27" s="545"/>
      <c r="G27" s="279"/>
    </row>
    <row r="28" spans="1:7" ht="32.450000000000003" customHeight="1" x14ac:dyDescent="0.25">
      <c r="A28" s="16"/>
      <c r="B28" s="18" t="s">
        <v>228</v>
      </c>
      <c r="C28" s="451" t="s">
        <v>226</v>
      </c>
      <c r="D28" s="281" t="s">
        <v>227</v>
      </c>
      <c r="E28" s="110"/>
      <c r="F28" s="545"/>
      <c r="G28" s="279"/>
    </row>
    <row r="29" spans="1:7" ht="32.450000000000003" customHeight="1" x14ac:dyDescent="0.25">
      <c r="A29" s="16"/>
      <c r="B29" s="18" t="s">
        <v>229</v>
      </c>
      <c r="C29" s="451" t="s">
        <v>226</v>
      </c>
      <c r="D29" s="281" t="s">
        <v>227</v>
      </c>
      <c r="E29" s="110"/>
      <c r="F29" s="545"/>
      <c r="G29" s="279"/>
    </row>
    <row r="30" spans="1:7" ht="32.450000000000003" customHeight="1" x14ac:dyDescent="0.25">
      <c r="A30" s="16"/>
      <c r="B30" s="18" t="s">
        <v>230</v>
      </c>
      <c r="C30" s="451" t="s">
        <v>226</v>
      </c>
      <c r="D30" s="281" t="s">
        <v>227</v>
      </c>
      <c r="E30" s="110"/>
      <c r="F30" s="546"/>
      <c r="G30" s="279"/>
    </row>
    <row r="31" spans="1:7" ht="20.100000000000001" customHeight="1" x14ac:dyDescent="0.25">
      <c r="A31" s="539" t="str">
        <f>'Annotated Scorecard 24x36'!A23</f>
        <v>II.C10</v>
      </c>
      <c r="B31" s="539" t="str">
        <f>'Annotated Scorecard 24x36'!B26</f>
        <v>Air Quality in Naturally Conditioned and Ventilated Schools</v>
      </c>
      <c r="C31" s="275" t="str">
        <f>'Annotated Scorecard 24x36'!B23</f>
        <v>Design for Adaptability, Durability and Disassembly</v>
      </c>
      <c r="D31" s="355">
        <f>'Annotated Scorecard 24x36'!D23</f>
        <v>2</v>
      </c>
      <c r="E31" s="355">
        <f>'Annotated Scorecard 24x36'!E23</f>
        <v>0</v>
      </c>
      <c r="F31" s="426"/>
      <c r="G31" s="279"/>
    </row>
    <row r="32" spans="1:7" ht="45" x14ac:dyDescent="0.25">
      <c r="A32" s="17"/>
      <c r="B32" s="18" t="s">
        <v>231</v>
      </c>
      <c r="C32" s="94" t="s">
        <v>232</v>
      </c>
      <c r="D32" s="102">
        <v>1</v>
      </c>
      <c r="E32" s="310"/>
      <c r="F32" s="276" t="s">
        <v>251</v>
      </c>
      <c r="G32" s="279"/>
    </row>
    <row r="33" spans="1:7" ht="30" customHeight="1" x14ac:dyDescent="0.25">
      <c r="A33" s="17"/>
      <c r="B33" s="18" t="s">
        <v>233</v>
      </c>
      <c r="C33" s="94" t="s">
        <v>234</v>
      </c>
      <c r="D33" s="540">
        <v>1</v>
      </c>
      <c r="E33" s="542"/>
      <c r="F33" s="276" t="s">
        <v>252</v>
      </c>
      <c r="G33" s="279"/>
    </row>
    <row r="34" spans="1:7" ht="30" customHeight="1" x14ac:dyDescent="0.25">
      <c r="A34" s="17"/>
      <c r="B34" s="18" t="s">
        <v>236</v>
      </c>
      <c r="C34" s="94" t="s">
        <v>237</v>
      </c>
      <c r="D34" s="541"/>
      <c r="E34" s="543"/>
      <c r="F34" s="276" t="s">
        <v>252</v>
      </c>
      <c r="G34" s="279"/>
    </row>
    <row r="35" spans="1:7" ht="15.75" x14ac:dyDescent="0.25">
      <c r="A35" s="5"/>
      <c r="D35" s="452" t="s">
        <v>11</v>
      </c>
      <c r="E35" s="453">
        <f>SUM(E11,E14,E18,E19,E20,E21,E24,E25,E27,E28,E29,E30,E31)</f>
        <v>0</v>
      </c>
      <c r="F35" s="96"/>
      <c r="G35" s="31"/>
    </row>
    <row r="36" spans="1:7" ht="15.75" x14ac:dyDescent="0.25">
      <c r="F36" s="96"/>
    </row>
    <row r="37" spans="1:7" ht="15.75" x14ac:dyDescent="0.25">
      <c r="F37" s="96"/>
    </row>
  </sheetData>
  <sheetProtection algorithmName="SHA-512" hashValue="lerdbCVa3I9xVWZFs0iI9U8nr1MXYT2UX3JQIdxV4CMsfS1hsb85Yi9CwXhdI64VRZems6gnVb0O+yRxooR8Dw==" saltValue="QmwdrxzKMTCIyZJ0Zb9sEA==" spinCount="100000" sheet="1" formatCells="0" formatColumns="0" insertHyperlinks="0"/>
  <customSheetViews>
    <customSheetView guid="{F381BDA6-B2C9-4D35-B675-34ADD0AE2CEA}" topLeftCell="A7">
      <selection activeCell="E11" sqref="E11"/>
      <pageMargins left="0.7" right="0.7" top="0.75" bottom="0.75" header="0.3" footer="0.3"/>
      <pageSetup orientation="portrait" r:id="rId1"/>
    </customSheetView>
  </customSheetViews>
  <mergeCells count="25">
    <mergeCell ref="A26:B26"/>
    <mergeCell ref="A31:B31"/>
    <mergeCell ref="D33:D34"/>
    <mergeCell ref="E33:E34"/>
    <mergeCell ref="F26:F30"/>
    <mergeCell ref="A25:B25"/>
    <mergeCell ref="A9:B9"/>
    <mergeCell ref="A10:B10"/>
    <mergeCell ref="A11:B11"/>
    <mergeCell ref="A14:B14"/>
    <mergeCell ref="A18:B18"/>
    <mergeCell ref="A19:B19"/>
    <mergeCell ref="A20:B20"/>
    <mergeCell ref="A21:B21"/>
    <mergeCell ref="A24:B24"/>
    <mergeCell ref="D16:D17"/>
    <mergeCell ref="E16:E17"/>
    <mergeCell ref="A1:G1"/>
    <mergeCell ref="A2:G2"/>
    <mergeCell ref="A3:G3"/>
    <mergeCell ref="A4:G4"/>
    <mergeCell ref="A5:B5"/>
    <mergeCell ref="A6:B6"/>
    <mergeCell ref="D6:D8"/>
    <mergeCell ref="E6:E8"/>
  </mergeCells>
  <pageMargins left="0.7" right="0.7" top="0.75" bottom="0.75" header="0.3" footer="0.3"/>
  <pageSetup orientation="portrait" r:id="rId2"/>
  <extLst>
    <ext xmlns:x14="http://schemas.microsoft.com/office/spreadsheetml/2009/9/main" uri="{CCE6A557-97BC-4b89-ADB6-D9C93CAAB3DF}">
      <x14:dataValidations xmlns:xm="http://schemas.microsoft.com/office/excel/2006/main" disablePrompts="1" count="3">
        <x14:dataValidation type="list" allowBlank="1" showInputMessage="1" showErrorMessage="1">
          <x14:formula1>
            <xm:f>References!$B$6:$B$7</xm:f>
          </x14:formula1>
          <xm:sqref>E26</xm:sqref>
        </x14:dataValidation>
        <x14:dataValidation type="list" allowBlank="1" showInputMessage="1" showErrorMessage="1">
          <x14:formula1>
            <xm:f>References!$C$18:$C$20</xm:f>
          </x14:formula1>
          <xm:sqref>E27:E30</xm:sqref>
        </x14:dataValidation>
        <x14:dataValidation type="list" allowBlank="1" showInputMessage="1" showErrorMessage="1">
          <x14:formula1>
            <xm:f>References!$B$2:$B$3</xm:f>
          </x14:formula1>
          <xm:sqref>E12:E13 E22:E23 E32:E34 E15:E17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J52"/>
  <sheetViews>
    <sheetView zoomScale="70" zoomScaleNormal="70" workbookViewId="0">
      <selection activeCell="A2" sqref="A2:J2"/>
    </sheetView>
  </sheetViews>
  <sheetFormatPr defaultColWidth="9.140625" defaultRowHeight="15" x14ac:dyDescent="0.25"/>
  <cols>
    <col min="1" max="2" width="9.140625" style="255" customWidth="1"/>
    <col min="3" max="3" width="48.140625" style="255" customWidth="1"/>
    <col min="4" max="4" width="16" style="255" bestFit="1" customWidth="1"/>
    <col min="5" max="5" width="15" style="255" bestFit="1" customWidth="1"/>
    <col min="6" max="6" width="15" style="255" customWidth="1"/>
    <col min="7" max="7" width="64.28515625" style="255" customWidth="1"/>
    <col min="8" max="8" width="30.85546875" style="255" customWidth="1"/>
    <col min="9" max="9" width="61" style="255" customWidth="1"/>
    <col min="10" max="10" width="35.7109375" style="255" customWidth="1"/>
    <col min="11" max="16384" width="9.140625" style="255"/>
  </cols>
  <sheetData>
    <row r="1" spans="1:10" ht="15.75" x14ac:dyDescent="0.25">
      <c r="A1" s="562" t="s">
        <v>187</v>
      </c>
      <c r="B1" s="562"/>
      <c r="C1" s="562"/>
      <c r="D1" s="562"/>
      <c r="E1" s="562"/>
      <c r="F1" s="562"/>
      <c r="G1" s="562"/>
      <c r="H1" s="562"/>
      <c r="I1" s="562"/>
      <c r="J1" s="562"/>
    </row>
    <row r="2" spans="1:10" ht="15.75" x14ac:dyDescent="0.25">
      <c r="A2" s="563" t="s">
        <v>903</v>
      </c>
      <c r="B2" s="563"/>
      <c r="C2" s="564"/>
      <c r="D2" s="564"/>
      <c r="E2" s="564"/>
      <c r="F2" s="564"/>
      <c r="G2" s="564"/>
      <c r="H2" s="564"/>
      <c r="I2" s="564"/>
      <c r="J2" s="564"/>
    </row>
    <row r="3" spans="1:10" ht="15.75" x14ac:dyDescent="0.25">
      <c r="A3" s="565" t="s">
        <v>253</v>
      </c>
      <c r="B3" s="565"/>
      <c r="C3" s="565"/>
      <c r="D3" s="565"/>
      <c r="E3" s="565"/>
      <c r="F3" s="565"/>
      <c r="G3" s="565"/>
      <c r="H3" s="565"/>
      <c r="I3" s="565"/>
      <c r="J3" s="565"/>
    </row>
    <row r="4" spans="1:10" ht="79.5" customHeight="1" x14ac:dyDescent="0.25">
      <c r="A4" s="566" t="s">
        <v>885</v>
      </c>
      <c r="B4" s="567"/>
      <c r="C4" s="567"/>
      <c r="D4" s="567"/>
      <c r="E4" s="567"/>
      <c r="F4" s="567"/>
      <c r="G4" s="567"/>
      <c r="H4" s="567"/>
      <c r="I4" s="567"/>
      <c r="J4" s="567"/>
    </row>
    <row r="5" spans="1:10" ht="15.75" x14ac:dyDescent="0.25">
      <c r="A5" s="568" t="s">
        <v>4</v>
      </c>
      <c r="B5" s="569"/>
      <c r="C5" s="326" t="s">
        <v>190</v>
      </c>
      <c r="D5" s="326" t="s">
        <v>191</v>
      </c>
      <c r="E5" s="326" t="s">
        <v>192</v>
      </c>
      <c r="F5" s="326" t="s">
        <v>254</v>
      </c>
      <c r="G5" s="326" t="s">
        <v>193</v>
      </c>
      <c r="H5" s="326" t="s">
        <v>194</v>
      </c>
      <c r="I5" s="326" t="s">
        <v>195</v>
      </c>
      <c r="J5" s="327" t="s">
        <v>196</v>
      </c>
    </row>
    <row r="6" spans="1:10" ht="204.75" x14ac:dyDescent="0.25">
      <c r="A6" s="570" t="str">
        <f>'Annotated Scorecard 24x36'!A26</f>
        <v>EQ.P1</v>
      </c>
      <c r="B6" s="570"/>
      <c r="C6" s="288" t="str">
        <f>'Annotated Scorecard 24x36'!B26</f>
        <v>Air Quality in Naturally Conditioned and Ventilated Schools</v>
      </c>
      <c r="D6" s="440" t="str">
        <f>'Annotated Scorecard 24x36'!D26</f>
        <v>P</v>
      </c>
      <c r="E6" s="439">
        <f>'Annotated Scorecard 24x36'!E26</f>
        <v>0</v>
      </c>
      <c r="F6" s="287"/>
      <c r="G6" s="289"/>
      <c r="H6" s="441"/>
      <c r="I6" s="228" t="s">
        <v>255</v>
      </c>
      <c r="J6" s="441"/>
    </row>
    <row r="7" spans="1:10" ht="220.5" x14ac:dyDescent="0.25">
      <c r="A7" s="570" t="str">
        <f>'Annotated Scorecard 24x36'!A27</f>
        <v>EQ.P2</v>
      </c>
      <c r="B7" s="570"/>
      <c r="C7" s="288" t="str">
        <f>'Annotated Scorecard 24x36'!B27</f>
        <v>Air Quality in Mechanically Conditioned and Ventilated Schools</v>
      </c>
      <c r="D7" s="440" t="str">
        <f>'Annotated Scorecard 24x36'!D27</f>
        <v>P</v>
      </c>
      <c r="E7" s="439">
        <f>'Annotated Scorecard 24x36'!E27</f>
        <v>0</v>
      </c>
      <c r="F7" s="274"/>
      <c r="G7" s="287"/>
      <c r="H7" s="441"/>
      <c r="I7" s="289" t="s">
        <v>256</v>
      </c>
      <c r="J7" s="441"/>
    </row>
    <row r="8" spans="1:10" ht="31.5" customHeight="1" x14ac:dyDescent="0.25">
      <c r="A8" s="570" t="str">
        <f>'Annotated Scorecard 24x36'!A28</f>
        <v>EQ.P3</v>
      </c>
      <c r="B8" s="570"/>
      <c r="C8" s="288" t="str">
        <f>'Annotated Scorecard 24x36'!B28</f>
        <v xml:space="preserve">Construction IAQ Management </v>
      </c>
      <c r="D8" s="547" t="str">
        <f>'Annotated Scorecard 24x36'!D28</f>
        <v>P</v>
      </c>
      <c r="E8" s="547">
        <f>'Annotated Scorecard 24x36'!E28</f>
        <v>0</v>
      </c>
      <c r="F8" s="403"/>
      <c r="G8" s="328"/>
      <c r="H8" s="442"/>
      <c r="I8" s="550" t="s">
        <v>257</v>
      </c>
      <c r="J8" s="441"/>
    </row>
    <row r="9" spans="1:10" s="1" customFormat="1" ht="15.75" x14ac:dyDescent="0.25">
      <c r="A9" s="339"/>
      <c r="B9" s="340" t="s">
        <v>258</v>
      </c>
      <c r="C9" s="287" t="s">
        <v>259</v>
      </c>
      <c r="D9" s="548"/>
      <c r="E9" s="549"/>
      <c r="F9" s="404"/>
      <c r="G9" s="100"/>
      <c r="H9" s="450"/>
      <c r="I9" s="551"/>
      <c r="J9" s="450"/>
    </row>
    <row r="10" spans="1:10" s="1" customFormat="1" ht="15.75" x14ac:dyDescent="0.25">
      <c r="A10" s="339"/>
      <c r="B10" s="340" t="s">
        <v>260</v>
      </c>
      <c r="C10" s="287" t="s">
        <v>261</v>
      </c>
      <c r="D10" s="548"/>
      <c r="E10" s="282"/>
      <c r="F10" s="404"/>
      <c r="G10" s="100"/>
      <c r="H10" s="450"/>
      <c r="I10" s="551"/>
      <c r="J10" s="450"/>
    </row>
    <row r="11" spans="1:10" s="1" customFormat="1" ht="15.75" x14ac:dyDescent="0.25">
      <c r="A11" s="339"/>
      <c r="B11" s="340" t="s">
        <v>262</v>
      </c>
      <c r="C11" s="287" t="s">
        <v>263</v>
      </c>
      <c r="D11" s="549"/>
      <c r="E11" s="110"/>
      <c r="F11" s="404"/>
      <c r="G11" s="100"/>
      <c r="H11" s="450"/>
      <c r="I11" s="552"/>
      <c r="J11" s="450"/>
    </row>
    <row r="12" spans="1:10" ht="78.75" x14ac:dyDescent="0.25">
      <c r="A12" s="570" t="str">
        <f>'Annotated Scorecard 24x36'!A29</f>
        <v>EQ.P4</v>
      </c>
      <c r="B12" s="570"/>
      <c r="C12" s="288" t="str">
        <f>'Annotated Scorecard 24x36'!B29</f>
        <v>Moisture Management</v>
      </c>
      <c r="D12" s="448" t="str">
        <f>'Annotated Scorecard 24x36'!D29</f>
        <v>P</v>
      </c>
      <c r="E12" s="449">
        <f>'Annotated Scorecard 24x36'!E29</f>
        <v>0</v>
      </c>
      <c r="F12" s="274"/>
      <c r="G12" s="287"/>
      <c r="H12" s="441"/>
      <c r="I12" s="289" t="s">
        <v>264</v>
      </c>
      <c r="J12" s="441"/>
    </row>
    <row r="13" spans="1:10" ht="48.75" customHeight="1" x14ac:dyDescent="0.25">
      <c r="A13" s="570" t="str">
        <f>'Annotated Scorecard 24x36'!A30</f>
        <v>EQ.P5</v>
      </c>
      <c r="B13" s="570"/>
      <c r="C13" s="288" t="str">
        <f>'Annotated Scorecard 24x36'!B30</f>
        <v>View Windows</v>
      </c>
      <c r="D13" s="448" t="str">
        <f>'Annotated Scorecard 24x36'!D30</f>
        <v>P</v>
      </c>
      <c r="E13" s="448">
        <f>'Annotated Scorecard 24x36'!E30</f>
        <v>0</v>
      </c>
      <c r="F13" s="405" t="s">
        <v>265</v>
      </c>
      <c r="G13" s="287"/>
      <c r="H13" s="441"/>
      <c r="I13" s="259" t="s">
        <v>266</v>
      </c>
      <c r="J13" s="441"/>
    </row>
    <row r="14" spans="1:10" ht="63" x14ac:dyDescent="0.25">
      <c r="A14" s="570" t="str">
        <f>'Annotated Scorecard 24x36'!A31</f>
        <v>EQ.P6</v>
      </c>
      <c r="B14" s="570"/>
      <c r="C14" s="288" t="str">
        <f>'Annotated Scorecard 24x36'!B31</f>
        <v>Daylighting and Glare</v>
      </c>
      <c r="D14" s="448" t="str">
        <f>'Annotated Scorecard 24x36'!D31</f>
        <v>P</v>
      </c>
      <c r="E14" s="449">
        <f>'Annotated Scorecard 24x36'!E31</f>
        <v>0</v>
      </c>
      <c r="F14" s="52"/>
      <c r="G14" s="228" t="s">
        <v>267</v>
      </c>
      <c r="H14" s="441"/>
      <c r="I14" s="329" t="s">
        <v>268</v>
      </c>
      <c r="J14" s="441"/>
    </row>
    <row r="15" spans="1:10" ht="127.5" customHeight="1" x14ac:dyDescent="0.25">
      <c r="A15" s="570" t="str">
        <f>'Annotated Scorecard 24x36'!A32</f>
        <v>EQ.P7</v>
      </c>
      <c r="B15" s="570"/>
      <c r="C15" s="288" t="str">
        <f>'Annotated Scorecard 24x36'!B32</f>
        <v>Minimum Acoustical Performance</v>
      </c>
      <c r="D15" s="448" t="str">
        <f>'Annotated Scorecard 24x36'!D32</f>
        <v>P</v>
      </c>
      <c r="E15" s="449">
        <f>'Annotated Scorecard 24x36'!E32</f>
        <v>0</v>
      </c>
      <c r="F15" s="260"/>
      <c r="G15" s="329" t="s">
        <v>269</v>
      </c>
      <c r="H15" s="441"/>
      <c r="I15" s="330" t="s">
        <v>270</v>
      </c>
      <c r="J15" s="441"/>
    </row>
    <row r="16" spans="1:10" ht="47.25" x14ac:dyDescent="0.25">
      <c r="A16" s="570" t="str">
        <f>'Annotated Scorecard 24x36'!A33</f>
        <v>EQ.P8</v>
      </c>
      <c r="B16" s="570"/>
      <c r="C16" s="288" t="str">
        <f>'Annotated Scorecard 24x36'!B33</f>
        <v xml:space="preserve">Minimum Low Emitting Materials </v>
      </c>
      <c r="D16" s="448" t="str">
        <f>'Annotated Scorecard 24x36'!D33</f>
        <v>P</v>
      </c>
      <c r="E16" s="449">
        <f>'Annotated Scorecard 24x36'!E33</f>
        <v>0</v>
      </c>
      <c r="F16" s="274"/>
      <c r="G16" s="287"/>
      <c r="H16" s="441"/>
      <c r="I16" s="329" t="s">
        <v>271</v>
      </c>
      <c r="J16" s="441"/>
    </row>
    <row r="17" spans="1:10" ht="63" x14ac:dyDescent="0.25">
      <c r="A17" s="570" t="str">
        <f>'Annotated Scorecard 24x36'!A34</f>
        <v>EQ.C1</v>
      </c>
      <c r="B17" s="570"/>
      <c r="C17" s="288" t="str">
        <f>'Annotated Scorecard 24x36'!B34</f>
        <v>Enhanced View Windows</v>
      </c>
      <c r="D17" s="359">
        <f>'Annotated Scorecard 24x36'!D34</f>
        <v>2</v>
      </c>
      <c r="E17" s="360">
        <f>'Annotated Scorecard 24x36'!E34</f>
        <v>0</v>
      </c>
      <c r="F17" s="405" t="s">
        <v>265</v>
      </c>
      <c r="G17" s="287"/>
      <c r="H17" s="441"/>
      <c r="I17" s="259" t="s">
        <v>272</v>
      </c>
      <c r="J17" s="441"/>
    </row>
    <row r="18" spans="1:10" ht="15.75" x14ac:dyDescent="0.25">
      <c r="A18" s="285"/>
      <c r="B18" s="580" t="s">
        <v>273</v>
      </c>
      <c r="C18" s="287" t="s">
        <v>274</v>
      </c>
      <c r="D18" s="274">
        <v>1</v>
      </c>
      <c r="E18" s="310"/>
      <c r="F18" s="274"/>
      <c r="G18" s="287"/>
      <c r="H18" s="441"/>
      <c r="I18" s="228"/>
      <c r="J18" s="441"/>
    </row>
    <row r="19" spans="1:10" ht="15.75" x14ac:dyDescent="0.25">
      <c r="A19" s="285"/>
      <c r="B19" s="581"/>
      <c r="C19" s="287" t="s">
        <v>275</v>
      </c>
      <c r="D19" s="274">
        <v>2</v>
      </c>
      <c r="E19" s="310"/>
      <c r="F19" s="274"/>
      <c r="G19" s="287"/>
      <c r="H19" s="441"/>
      <c r="I19" s="228"/>
      <c r="J19" s="441"/>
    </row>
    <row r="20" spans="1:10" ht="111.75" customHeight="1" x14ac:dyDescent="0.25">
      <c r="A20" s="570" t="str">
        <f>'Annotated Scorecard 24x36'!A35</f>
        <v>EQ.C2</v>
      </c>
      <c r="B20" s="570"/>
      <c r="C20" s="288" t="str">
        <f>'Annotated Scorecard 24x36'!B35</f>
        <v>Daylighting in Classrooms</v>
      </c>
      <c r="D20" s="323">
        <f>'Annotated Scorecard 24x36'!D35</f>
        <v>6</v>
      </c>
      <c r="E20" s="323">
        <f>'Annotated Scorecard 24x36'!E35</f>
        <v>0</v>
      </c>
      <c r="F20" s="405" t="s">
        <v>276</v>
      </c>
      <c r="G20" s="287"/>
      <c r="H20" s="441"/>
      <c r="I20" s="228" t="s">
        <v>277</v>
      </c>
      <c r="J20" s="441"/>
    </row>
    <row r="21" spans="1:10" ht="15.75" x14ac:dyDescent="0.25">
      <c r="A21" s="285"/>
      <c r="B21" s="286" t="s">
        <v>278</v>
      </c>
      <c r="C21" s="287" t="s">
        <v>279</v>
      </c>
      <c r="D21" s="352" t="s">
        <v>280</v>
      </c>
      <c r="E21" s="110"/>
      <c r="F21" s="274"/>
      <c r="G21" s="287"/>
      <c r="H21" s="441"/>
      <c r="I21" s="228"/>
      <c r="J21" s="441"/>
    </row>
    <row r="22" spans="1:10" ht="15.75" x14ac:dyDescent="0.25">
      <c r="A22" s="285"/>
      <c r="B22" s="286" t="s">
        <v>281</v>
      </c>
      <c r="C22" s="287" t="s">
        <v>282</v>
      </c>
      <c r="D22" s="352" t="s">
        <v>283</v>
      </c>
      <c r="E22" s="110"/>
      <c r="F22" s="274"/>
      <c r="G22" s="287"/>
      <c r="H22" s="441"/>
      <c r="I22" s="228"/>
      <c r="J22" s="441"/>
    </row>
    <row r="23" spans="1:10" ht="15.75" x14ac:dyDescent="0.25">
      <c r="A23" s="570" t="str">
        <f>'Annotated Scorecard 24x36'!A36</f>
        <v>EQ.C3</v>
      </c>
      <c r="B23" s="570"/>
      <c r="C23" s="288" t="str">
        <f>'Annotated Scorecard 24x36'!B36</f>
        <v>Pollutant and Chemical Source Control</v>
      </c>
      <c r="D23" s="575">
        <f>'Annotated Scorecard 24x36'!D36</f>
        <v>2</v>
      </c>
      <c r="E23" s="323">
        <f>'Annotated Scorecard 24x36'!E36</f>
        <v>0</v>
      </c>
      <c r="F23" s="274"/>
      <c r="G23" s="287"/>
      <c r="H23" s="441"/>
      <c r="I23" s="331"/>
      <c r="J23" s="441"/>
    </row>
    <row r="24" spans="1:10" ht="63" x14ac:dyDescent="0.25">
      <c r="A24" s="285"/>
      <c r="B24" s="286" t="s">
        <v>284</v>
      </c>
      <c r="C24" s="287" t="s">
        <v>285</v>
      </c>
      <c r="D24" s="576"/>
      <c r="E24" s="310"/>
      <c r="F24" s="274"/>
      <c r="G24" s="289"/>
      <c r="H24" s="441"/>
      <c r="I24" s="228" t="s">
        <v>286</v>
      </c>
      <c r="J24" s="441"/>
    </row>
    <row r="25" spans="1:10" ht="47.25" x14ac:dyDescent="0.25">
      <c r="A25" s="285"/>
      <c r="B25" s="286" t="s">
        <v>287</v>
      </c>
      <c r="C25" s="287" t="s">
        <v>288</v>
      </c>
      <c r="D25" s="576"/>
      <c r="E25" s="310"/>
      <c r="F25" s="274"/>
      <c r="G25" s="287"/>
      <c r="H25" s="441"/>
      <c r="I25" s="289" t="s">
        <v>289</v>
      </c>
      <c r="J25" s="441"/>
    </row>
    <row r="26" spans="1:10" ht="47.25" x14ac:dyDescent="0.25">
      <c r="A26" s="285"/>
      <c r="B26" s="286" t="s">
        <v>290</v>
      </c>
      <c r="C26" s="287" t="s">
        <v>291</v>
      </c>
      <c r="D26" s="576"/>
      <c r="E26" s="310"/>
      <c r="F26" s="274"/>
      <c r="G26" s="287"/>
      <c r="H26" s="441"/>
      <c r="I26" s="289" t="s">
        <v>292</v>
      </c>
      <c r="J26" s="441"/>
    </row>
    <row r="27" spans="1:10" ht="31.5" x14ac:dyDescent="0.25">
      <c r="A27" s="285"/>
      <c r="B27" s="286" t="s">
        <v>293</v>
      </c>
      <c r="C27" s="287" t="s">
        <v>294</v>
      </c>
      <c r="D27" s="576"/>
      <c r="E27" s="310"/>
      <c r="F27" s="274"/>
      <c r="G27" s="287"/>
      <c r="H27" s="441"/>
      <c r="I27" s="289" t="s">
        <v>295</v>
      </c>
      <c r="J27" s="441"/>
    </row>
    <row r="28" spans="1:10" ht="31.5" x14ac:dyDescent="0.25">
      <c r="A28" s="285"/>
      <c r="B28" s="286" t="s">
        <v>296</v>
      </c>
      <c r="C28" s="287" t="s">
        <v>297</v>
      </c>
      <c r="D28" s="576"/>
      <c r="E28" s="310"/>
      <c r="F28" s="274"/>
      <c r="G28" s="287"/>
      <c r="H28" s="441"/>
      <c r="I28" s="289" t="s">
        <v>298</v>
      </c>
      <c r="J28" s="441"/>
    </row>
    <row r="29" spans="1:10" ht="31.5" x14ac:dyDescent="0.25">
      <c r="A29" s="285"/>
      <c r="B29" s="286" t="s">
        <v>299</v>
      </c>
      <c r="C29" s="287" t="s">
        <v>300</v>
      </c>
      <c r="D29" s="577"/>
      <c r="E29" s="310"/>
      <c r="F29" s="274"/>
      <c r="G29" s="287"/>
      <c r="H29" s="441"/>
      <c r="I29" s="289" t="s">
        <v>301</v>
      </c>
      <c r="J29" s="441"/>
    </row>
    <row r="30" spans="1:10" ht="47.25" x14ac:dyDescent="0.25">
      <c r="A30" s="570" t="str">
        <f>'Annotated Scorecard 24x36'!A37</f>
        <v>EQ.C4</v>
      </c>
      <c r="B30" s="570"/>
      <c r="C30" s="288" t="str">
        <f>'Annotated Scorecard 24x36'!B37</f>
        <v>Advanced Low Emitting Materials</v>
      </c>
      <c r="D30" s="324">
        <f>'Annotated Scorecard 24x36'!D37</f>
        <v>3</v>
      </c>
      <c r="E30" s="323">
        <f>'Annotated Scorecard 24x36'!E37</f>
        <v>0</v>
      </c>
      <c r="F30" s="274"/>
      <c r="G30" s="287"/>
      <c r="H30" s="441"/>
      <c r="I30" s="228" t="s">
        <v>302</v>
      </c>
      <c r="J30" s="441"/>
    </row>
    <row r="31" spans="1:10" ht="15.75" x14ac:dyDescent="0.25">
      <c r="A31" s="285"/>
      <c r="B31" s="286" t="s">
        <v>303</v>
      </c>
      <c r="C31" s="287" t="s">
        <v>304</v>
      </c>
      <c r="D31" s="274">
        <v>1</v>
      </c>
      <c r="E31" s="310"/>
      <c r="F31" s="274"/>
      <c r="G31" s="287"/>
      <c r="H31" s="441"/>
      <c r="I31" s="228"/>
      <c r="J31" s="441"/>
    </row>
    <row r="32" spans="1:10" ht="15.75" x14ac:dyDescent="0.25">
      <c r="A32" s="285"/>
      <c r="B32" s="286" t="s">
        <v>305</v>
      </c>
      <c r="C32" s="287" t="s">
        <v>306</v>
      </c>
      <c r="D32" s="274">
        <v>1</v>
      </c>
      <c r="E32" s="310"/>
      <c r="F32" s="274"/>
      <c r="G32" s="287"/>
      <c r="H32" s="441"/>
      <c r="I32" s="228"/>
      <c r="J32" s="441"/>
    </row>
    <row r="33" spans="1:10" ht="15.75" x14ac:dyDescent="0.25">
      <c r="A33" s="285"/>
      <c r="B33" s="286" t="s">
        <v>307</v>
      </c>
      <c r="C33" s="287" t="s">
        <v>308</v>
      </c>
      <c r="D33" s="274">
        <v>1</v>
      </c>
      <c r="E33" s="310"/>
      <c r="F33" s="274"/>
      <c r="G33" s="287"/>
      <c r="H33" s="441"/>
      <c r="I33" s="228"/>
      <c r="J33" s="441"/>
    </row>
    <row r="34" spans="1:10" ht="15.75" x14ac:dyDescent="0.25">
      <c r="A34" s="570" t="str">
        <f>'Annotated Scorecard 24x36'!A38</f>
        <v>EQ.C5</v>
      </c>
      <c r="B34" s="570"/>
      <c r="C34" s="288" t="str">
        <f>'Annotated Scorecard 24x36'!B38</f>
        <v>Enhanced Air Quality Measures</v>
      </c>
      <c r="D34" s="323">
        <f>'Annotated Scorecard 24x36'!D38</f>
        <v>3</v>
      </c>
      <c r="E34" s="360">
        <f>'Annotated Scorecard 24x36'!E38</f>
        <v>0</v>
      </c>
      <c r="F34" s="555"/>
      <c r="G34" s="332"/>
      <c r="H34" s="441"/>
      <c r="I34" s="289"/>
      <c r="J34" s="441"/>
    </row>
    <row r="35" spans="1:10" ht="79.5" customHeight="1" x14ac:dyDescent="0.25">
      <c r="A35" s="293"/>
      <c r="B35" s="294" t="s">
        <v>309</v>
      </c>
      <c r="C35" s="578" t="s">
        <v>310</v>
      </c>
      <c r="D35" s="274">
        <v>2</v>
      </c>
      <c r="E35" s="310"/>
      <c r="F35" s="556"/>
      <c r="G35" s="332"/>
      <c r="H35" s="441"/>
      <c r="I35" s="289" t="s">
        <v>311</v>
      </c>
      <c r="J35" s="441"/>
    </row>
    <row r="36" spans="1:10" ht="31.5" x14ac:dyDescent="0.25">
      <c r="A36" s="293"/>
      <c r="B36" s="294" t="s">
        <v>312</v>
      </c>
      <c r="C36" s="558"/>
      <c r="D36" s="274">
        <v>1</v>
      </c>
      <c r="E36" s="310"/>
      <c r="F36" s="557"/>
      <c r="G36" s="332"/>
      <c r="H36" s="441"/>
      <c r="I36" s="289" t="s">
        <v>313</v>
      </c>
      <c r="J36" s="441"/>
    </row>
    <row r="37" spans="1:10" ht="31.5" customHeight="1" x14ac:dyDescent="0.25">
      <c r="A37" s="293"/>
      <c r="B37" s="294" t="s">
        <v>314</v>
      </c>
      <c r="C37" s="578" t="s">
        <v>315</v>
      </c>
      <c r="D37" s="274">
        <v>1</v>
      </c>
      <c r="E37" s="310"/>
      <c r="F37" s="555"/>
      <c r="G37" s="332"/>
      <c r="H37" s="441"/>
      <c r="I37" s="289" t="s">
        <v>316</v>
      </c>
      <c r="J37" s="441"/>
    </row>
    <row r="38" spans="1:10" ht="15.75" x14ac:dyDescent="0.25">
      <c r="A38" s="293"/>
      <c r="B38" s="294" t="s">
        <v>317</v>
      </c>
      <c r="C38" s="579"/>
      <c r="D38" s="274">
        <v>1</v>
      </c>
      <c r="E38" s="310"/>
      <c r="F38" s="556"/>
      <c r="G38" s="332"/>
      <c r="H38" s="441"/>
      <c r="I38" s="289" t="s">
        <v>318</v>
      </c>
      <c r="J38" s="441"/>
    </row>
    <row r="39" spans="1:10" ht="31.5" customHeight="1" x14ac:dyDescent="0.25">
      <c r="A39" s="322"/>
      <c r="B39" s="286" t="s">
        <v>319</v>
      </c>
      <c r="C39" s="558"/>
      <c r="D39" s="274">
        <v>1</v>
      </c>
      <c r="E39" s="310"/>
      <c r="F39" s="557"/>
      <c r="G39" s="332"/>
      <c r="H39" s="441"/>
      <c r="I39" s="289" t="s">
        <v>320</v>
      </c>
      <c r="J39" s="441"/>
    </row>
    <row r="40" spans="1:10" ht="31.5" x14ac:dyDescent="0.25">
      <c r="A40" s="570" t="str">
        <f>'Annotated Scorecard 24x36'!A39</f>
        <v>EQ.C6</v>
      </c>
      <c r="B40" s="570"/>
      <c r="C40" s="288" t="str">
        <f>'Annotated Scorecard 24x36'!B39</f>
        <v>Post-Construction IAQ</v>
      </c>
      <c r="D40" s="323">
        <f>'Annotated Scorecard 24x36'!D39</f>
        <v>1</v>
      </c>
      <c r="E40" s="360">
        <f>'Annotated Scorecard 24x36'!E39</f>
        <v>0</v>
      </c>
      <c r="F40" s="274"/>
      <c r="G40" s="287"/>
      <c r="H40" s="441"/>
      <c r="I40" s="289" t="s">
        <v>321</v>
      </c>
      <c r="J40" s="441"/>
    </row>
    <row r="41" spans="1:10" ht="15.75" x14ac:dyDescent="0.25">
      <c r="A41" s="570" t="str">
        <f>'Annotated Scorecard 24x36'!A40</f>
        <v>EQ.C7</v>
      </c>
      <c r="B41" s="570"/>
      <c r="C41" s="288" t="str">
        <f>'Annotated Scorecard 24x36'!B40</f>
        <v>Enhanced Acoustical Performance</v>
      </c>
      <c r="D41" s="324">
        <f>'Annotated Scorecard 24x36'!D40</f>
        <v>3</v>
      </c>
      <c r="E41" s="274">
        <f>'Annotated Scorecard 24x36'!E40</f>
        <v>0</v>
      </c>
      <c r="F41" s="274"/>
      <c r="G41" s="287"/>
      <c r="H41" s="441"/>
      <c r="I41" s="287"/>
      <c r="J41" s="441"/>
    </row>
    <row r="42" spans="1:10" ht="15.75" x14ac:dyDescent="0.25">
      <c r="A42" s="285"/>
      <c r="B42" s="286" t="s">
        <v>322</v>
      </c>
      <c r="C42" s="287" t="s">
        <v>323</v>
      </c>
      <c r="D42" s="274">
        <v>1</v>
      </c>
      <c r="E42" s="310"/>
      <c r="F42" s="274"/>
      <c r="G42" s="553" t="s">
        <v>324</v>
      </c>
      <c r="H42" s="441"/>
      <c r="I42" s="550" t="s">
        <v>325</v>
      </c>
      <c r="J42" s="441"/>
    </row>
    <row r="43" spans="1:10" ht="15.75" x14ac:dyDescent="0.25">
      <c r="A43" s="285"/>
      <c r="B43" s="286" t="s">
        <v>326</v>
      </c>
      <c r="C43" s="287" t="s">
        <v>327</v>
      </c>
      <c r="D43" s="274">
        <v>1</v>
      </c>
      <c r="E43" s="310"/>
      <c r="F43" s="274"/>
      <c r="G43" s="554"/>
      <c r="H43" s="441"/>
      <c r="I43" s="558"/>
      <c r="J43" s="441"/>
    </row>
    <row r="44" spans="1:10" ht="31.5" x14ac:dyDescent="0.25">
      <c r="A44" s="285"/>
      <c r="B44" s="286" t="s">
        <v>328</v>
      </c>
      <c r="C44" s="287" t="s">
        <v>329</v>
      </c>
      <c r="D44" s="274">
        <v>1</v>
      </c>
      <c r="E44" s="310"/>
      <c r="F44" s="274"/>
      <c r="G44" s="228" t="s">
        <v>330</v>
      </c>
      <c r="H44" s="441"/>
      <c r="J44" s="441"/>
    </row>
    <row r="45" spans="1:10" ht="15.75" x14ac:dyDescent="0.25">
      <c r="A45" s="570" t="str">
        <f>'Annotated Scorecard 24x36'!A41</f>
        <v>EQ.C8</v>
      </c>
      <c r="B45" s="570"/>
      <c r="C45" s="288" t="str">
        <f>'Annotated Scorecard 24x36'!B41</f>
        <v>Electric Lighting</v>
      </c>
      <c r="D45" s="571">
        <f>'Annotated Scorecard 24x36'!D41</f>
        <v>3</v>
      </c>
      <c r="E45" s="323">
        <f>'Annotated Scorecard 24x36'!E41</f>
        <v>0</v>
      </c>
      <c r="F45" s="274"/>
      <c r="G45" s="287"/>
      <c r="H45" s="441"/>
      <c r="I45" s="287"/>
      <c r="J45" s="441"/>
    </row>
    <row r="46" spans="1:10" ht="15.75" x14ac:dyDescent="0.25">
      <c r="A46" s="285"/>
      <c r="B46" s="286" t="s">
        <v>331</v>
      </c>
      <c r="C46" s="287" t="s">
        <v>332</v>
      </c>
      <c r="D46" s="572"/>
      <c r="E46" s="310"/>
      <c r="F46" s="286"/>
      <c r="G46" s="287"/>
      <c r="H46" s="441"/>
      <c r="I46" s="559" t="s">
        <v>333</v>
      </c>
      <c r="J46" s="441"/>
    </row>
    <row r="47" spans="1:10" ht="15.75" x14ac:dyDescent="0.25">
      <c r="A47" s="285"/>
      <c r="B47" s="286" t="s">
        <v>334</v>
      </c>
      <c r="C47" s="287" t="s">
        <v>335</v>
      </c>
      <c r="D47" s="572"/>
      <c r="E47" s="310"/>
      <c r="F47" s="286"/>
      <c r="G47" s="287"/>
      <c r="H47" s="441"/>
      <c r="I47" s="560"/>
      <c r="J47" s="441"/>
    </row>
    <row r="48" spans="1:10" ht="15.75" x14ac:dyDescent="0.25">
      <c r="A48" s="285"/>
      <c r="B48" s="286" t="s">
        <v>336</v>
      </c>
      <c r="C48" s="287" t="s">
        <v>337</v>
      </c>
      <c r="D48" s="573"/>
      <c r="E48" s="310"/>
      <c r="F48" s="274"/>
      <c r="G48" s="287"/>
      <c r="H48" s="441"/>
      <c r="I48" s="560"/>
      <c r="J48" s="441"/>
    </row>
    <row r="49" spans="1:10" ht="15.75" x14ac:dyDescent="0.25">
      <c r="A49" s="285"/>
      <c r="B49" s="286" t="s">
        <v>338</v>
      </c>
      <c r="C49" s="287" t="s">
        <v>339</v>
      </c>
      <c r="D49" s="572"/>
      <c r="E49" s="310"/>
      <c r="F49" s="286"/>
      <c r="G49" s="287"/>
      <c r="H49" s="441"/>
      <c r="I49" s="560"/>
      <c r="J49" s="441"/>
    </row>
    <row r="50" spans="1:10" ht="15.75" x14ac:dyDescent="0.25">
      <c r="A50" s="285"/>
      <c r="B50" s="286" t="s">
        <v>340</v>
      </c>
      <c r="C50" s="287" t="s">
        <v>341</v>
      </c>
      <c r="D50" s="572"/>
      <c r="E50" s="310"/>
      <c r="F50" s="286"/>
      <c r="G50" s="287"/>
      <c r="H50" s="441"/>
      <c r="I50" s="560"/>
      <c r="J50" s="441"/>
    </row>
    <row r="51" spans="1:10" ht="15.75" x14ac:dyDescent="0.25">
      <c r="A51" s="285"/>
      <c r="B51" s="286" t="s">
        <v>342</v>
      </c>
      <c r="C51" s="287" t="s">
        <v>343</v>
      </c>
      <c r="D51" s="574"/>
      <c r="E51" s="310"/>
      <c r="F51" s="286"/>
      <c r="G51" s="287"/>
      <c r="H51" s="441"/>
      <c r="I51" s="561"/>
      <c r="J51" s="441"/>
    </row>
    <row r="52" spans="1:10" ht="15.75" x14ac:dyDescent="0.25">
      <c r="A52" s="333"/>
      <c r="B52" s="321"/>
      <c r="C52" s="90"/>
      <c r="D52" s="334" t="s">
        <v>11</v>
      </c>
      <c r="E52" s="335">
        <f>SUM(E17,E20,E23,E30,E34,E40,E41,E45)</f>
        <v>0</v>
      </c>
      <c r="F52" s="336"/>
      <c r="G52" s="337"/>
      <c r="H52" s="338"/>
      <c r="I52" s="338"/>
      <c r="J52" s="338"/>
    </row>
  </sheetData>
  <sheetProtection algorithmName="SHA-512" hashValue="Ix1ORyKXxUPmUuVxBlR+j45QNZNtxmoufeRC8DkaCcnzfoWzJnh1Sj9nzV9pfAVDD5eC2AC4/9JeJKU96jv0sQ==" saltValue="FmGx1CfeNWbnd//Q2WQNxQ==" spinCount="100000" sheet="1" formatCells="0" formatColumns="0" formatRows="0" insertHyperlinks="0"/>
  <customSheetViews>
    <customSheetView guid="{F381BDA6-B2C9-4D35-B675-34ADD0AE2CEA}" scale="70">
      <selection activeCell="A4" sqref="A4:J4"/>
      <pageMargins left="0.7" right="0.7" top="0.75" bottom="0.75" header="0.3" footer="0.3"/>
      <pageSetup orientation="portrait" horizontalDpi="4294967293" verticalDpi="1200" r:id="rId1"/>
    </customSheetView>
  </customSheetViews>
  <mergeCells count="34">
    <mergeCell ref="A41:B41"/>
    <mergeCell ref="A20:B20"/>
    <mergeCell ref="A17:B17"/>
    <mergeCell ref="D45:D51"/>
    <mergeCell ref="D23:D29"/>
    <mergeCell ref="A30:B30"/>
    <mergeCell ref="C35:C36"/>
    <mergeCell ref="C37:C39"/>
    <mergeCell ref="A40:B40"/>
    <mergeCell ref="A23:B23"/>
    <mergeCell ref="B18:B19"/>
    <mergeCell ref="I46:I51"/>
    <mergeCell ref="A1:J1"/>
    <mergeCell ref="A2:J2"/>
    <mergeCell ref="A3:J3"/>
    <mergeCell ref="A4:J4"/>
    <mergeCell ref="A5:B5"/>
    <mergeCell ref="A12:B12"/>
    <mergeCell ref="A15:B15"/>
    <mergeCell ref="A13:B13"/>
    <mergeCell ref="A45:B45"/>
    <mergeCell ref="A6:B6"/>
    <mergeCell ref="A7:B7"/>
    <mergeCell ref="A34:B34"/>
    <mergeCell ref="A16:B16"/>
    <mergeCell ref="A8:B8"/>
    <mergeCell ref="A14:B14"/>
    <mergeCell ref="D8:D11"/>
    <mergeCell ref="I8:I11"/>
    <mergeCell ref="E8:E9"/>
    <mergeCell ref="G42:G43"/>
    <mergeCell ref="F34:F36"/>
    <mergeCell ref="F37:F39"/>
    <mergeCell ref="I42:I43"/>
  </mergeCells>
  <hyperlinks>
    <hyperlink ref="F17" location="'EQ.P5_C1- View Windows'!A1" display="Complete tab EQ.P5_C1- View Windows"/>
    <hyperlink ref="F20" location="'EQ.C2 - Daylighting'!A1" display="Complete tab EQ C2 - Daylighting"/>
    <hyperlink ref="F13" location="'EQ.P5_C1- View Windows'!A1" display="Complete tab EQ.P5_C1- View Windows"/>
  </hyperlinks>
  <pageMargins left="0.7" right="0.7" top="0.75" bottom="0.75" header="0.3" footer="0.3"/>
  <pageSetup orientation="portrait" horizontalDpi="4294967293" verticalDpi="1200" r:id="rId2"/>
  <extLst>
    <ext xmlns:x14="http://schemas.microsoft.com/office/spreadsheetml/2009/9/main" uri="{CCE6A557-97BC-4b89-ADB6-D9C93CAAB3DF}">
      <x14:dataValidations xmlns:xm="http://schemas.microsoft.com/office/excel/2006/main" count="5">
        <x14:dataValidation type="list" allowBlank="1" showInputMessage="1" showErrorMessage="1">
          <x14:formula1>
            <xm:f>References!$B$2:$B$3</xm:f>
          </x14:formula1>
          <xm:sqref>E24:E29 E31:E33 E35:E39 E42:E44 E46:E51 E18:E19</xm:sqref>
        </x14:dataValidation>
        <x14:dataValidation type="list" allowBlank="1" showInputMessage="1" showErrorMessage="1">
          <x14:formula1>
            <xm:f>References!$B$6:$B$7</xm:f>
          </x14:formula1>
          <xm:sqref>E10</xm:sqref>
        </x14:dataValidation>
        <x14:dataValidation type="list" allowBlank="1" showInputMessage="1" showErrorMessage="1">
          <x14:formula1>
            <xm:f>References!$C$18:$C$20</xm:f>
          </x14:formula1>
          <xm:sqref>E11</xm:sqref>
        </x14:dataValidation>
        <x14:dataValidation type="list" allowBlank="1" showInputMessage="1" showErrorMessage="1">
          <x14:formula1>
            <xm:f>References!$C$18:$C$21</xm:f>
          </x14:formula1>
          <xm:sqref>E21</xm:sqref>
        </x14:dataValidation>
        <x14:dataValidation type="list" allowBlank="1" showInputMessage="1" showErrorMessage="1">
          <x14:formula1>
            <xm:f>References!$C$18:$C$19</xm:f>
          </x14:formula1>
          <xm:sqref>E22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G48"/>
  <sheetViews>
    <sheetView zoomScale="75" zoomScaleNormal="75" workbookViewId="0">
      <selection activeCell="A2" sqref="A2:G2"/>
    </sheetView>
  </sheetViews>
  <sheetFormatPr defaultColWidth="9.140625" defaultRowHeight="15" x14ac:dyDescent="0.25"/>
  <cols>
    <col min="1" max="2" width="9.140625" style="255" customWidth="1"/>
    <col min="3" max="3" width="48.140625" style="255" customWidth="1"/>
    <col min="4" max="4" width="16" style="255" bestFit="1" customWidth="1"/>
    <col min="5" max="5" width="15" style="255" bestFit="1" customWidth="1"/>
    <col min="6" max="6" width="64.28515625" style="255" customWidth="1"/>
    <col min="7" max="7" width="30.85546875" style="255" customWidth="1"/>
    <col min="8" max="16384" width="9.140625" style="255"/>
  </cols>
  <sheetData>
    <row r="1" spans="1:7" ht="15.75" x14ac:dyDescent="0.25">
      <c r="A1" s="562" t="s">
        <v>187</v>
      </c>
      <c r="B1" s="562"/>
      <c r="C1" s="562"/>
      <c r="D1" s="562"/>
      <c r="E1" s="562"/>
      <c r="F1" s="562"/>
      <c r="G1" s="562"/>
    </row>
    <row r="2" spans="1:7" ht="15.75" x14ac:dyDescent="0.25">
      <c r="A2" s="563" t="s">
        <v>903</v>
      </c>
      <c r="B2" s="563"/>
      <c r="C2" s="564"/>
      <c r="D2" s="564"/>
      <c r="E2" s="564"/>
      <c r="F2" s="564"/>
      <c r="G2" s="564"/>
    </row>
    <row r="3" spans="1:7" ht="15.75" x14ac:dyDescent="0.25">
      <c r="A3" s="565" t="s">
        <v>394</v>
      </c>
      <c r="B3" s="565"/>
      <c r="C3" s="565"/>
      <c r="D3" s="565"/>
      <c r="E3" s="565"/>
      <c r="F3" s="565"/>
      <c r="G3" s="565"/>
    </row>
    <row r="4" spans="1:7" ht="93.75" customHeight="1" x14ac:dyDescent="0.25">
      <c r="A4" s="566" t="s">
        <v>885</v>
      </c>
      <c r="B4" s="567"/>
      <c r="C4" s="567"/>
      <c r="D4" s="567"/>
      <c r="E4" s="567"/>
      <c r="F4" s="567"/>
      <c r="G4" s="567"/>
    </row>
    <row r="5" spans="1:7" ht="15.75" x14ac:dyDescent="0.25">
      <c r="A5" s="568" t="s">
        <v>4</v>
      </c>
      <c r="B5" s="569"/>
      <c r="C5" s="326" t="s">
        <v>190</v>
      </c>
      <c r="D5" s="326" t="s">
        <v>191</v>
      </c>
      <c r="E5" s="326" t="s">
        <v>192</v>
      </c>
      <c r="F5" s="326" t="s">
        <v>193</v>
      </c>
      <c r="G5" s="326" t="s">
        <v>194</v>
      </c>
    </row>
    <row r="6" spans="1:7" ht="47.25" x14ac:dyDescent="0.25">
      <c r="A6" s="582" t="str">
        <f>'Annotated Scorecard 24x36'!A26</f>
        <v>EQ.P1</v>
      </c>
      <c r="B6" s="583"/>
      <c r="C6" s="288" t="str">
        <f>'Annotated Scorecard 24x36'!B26</f>
        <v>Air Quality in Naturally Conditioned and Ventilated Schools</v>
      </c>
      <c r="D6" s="448" t="str">
        <f>'Annotated Scorecard 24x36'!D26</f>
        <v>P</v>
      </c>
      <c r="E6" s="449">
        <f>'Annotated Scorecard 24x36'!E26</f>
        <v>0</v>
      </c>
      <c r="F6" s="342" t="s">
        <v>395</v>
      </c>
      <c r="G6" s="441"/>
    </row>
    <row r="7" spans="1:7" ht="31.5" x14ac:dyDescent="0.25">
      <c r="A7" s="582" t="str">
        <f>'Annotated Scorecard 24x36'!A27</f>
        <v>EQ.P2</v>
      </c>
      <c r="B7" s="583"/>
      <c r="C7" s="288" t="str">
        <f>'Annotated Scorecard 24x36'!B27</f>
        <v>Air Quality in Mechanically Conditioned and Ventilated Schools</v>
      </c>
      <c r="D7" s="448" t="str">
        <f>'Annotated Scorecard 24x36'!D27</f>
        <v>P</v>
      </c>
      <c r="E7" s="449">
        <f>'Annotated Scorecard 24x36'!E27</f>
        <v>0</v>
      </c>
      <c r="F7" s="343" t="s">
        <v>396</v>
      </c>
      <c r="G7" s="441"/>
    </row>
    <row r="8" spans="1:7" ht="31.5" customHeight="1" x14ac:dyDescent="0.25">
      <c r="A8" s="582" t="str">
        <f>'Annotated Scorecard 24x36'!A28</f>
        <v>EQ.P3</v>
      </c>
      <c r="B8" s="583"/>
      <c r="C8" s="288" t="str">
        <f>'Annotated Scorecard 24x36'!B28</f>
        <v xml:space="preserve">Construction IAQ Management </v>
      </c>
      <c r="D8" s="547" t="str">
        <f>'Annotated Scorecard 24x36'!D28</f>
        <v>P</v>
      </c>
      <c r="E8" s="547">
        <f>'Annotated Scorecard 24x36'!E28</f>
        <v>0</v>
      </c>
      <c r="F8" s="586" t="s">
        <v>397</v>
      </c>
      <c r="G8" s="442"/>
    </row>
    <row r="9" spans="1:7" s="1" customFormat="1" ht="15.75" x14ac:dyDescent="0.25">
      <c r="A9" s="339"/>
      <c r="B9" s="340" t="s">
        <v>258</v>
      </c>
      <c r="C9" s="287" t="s">
        <v>259</v>
      </c>
      <c r="D9" s="548"/>
      <c r="E9" s="549"/>
      <c r="F9" s="587"/>
      <c r="G9" s="450"/>
    </row>
    <row r="10" spans="1:7" s="1" customFormat="1" ht="15.75" x14ac:dyDescent="0.25">
      <c r="A10" s="339"/>
      <c r="B10" s="340" t="s">
        <v>260</v>
      </c>
      <c r="C10" s="287" t="s">
        <v>261</v>
      </c>
      <c r="D10" s="548"/>
      <c r="E10" s="282"/>
      <c r="F10" s="588"/>
      <c r="G10" s="450"/>
    </row>
    <row r="11" spans="1:7" s="1" customFormat="1" ht="30.75" customHeight="1" x14ac:dyDescent="0.25">
      <c r="A11" s="339"/>
      <c r="B11" s="340" t="s">
        <v>262</v>
      </c>
      <c r="C11" s="287" t="s">
        <v>263</v>
      </c>
      <c r="D11" s="549"/>
      <c r="E11" s="110"/>
      <c r="F11" s="101" t="s">
        <v>398</v>
      </c>
      <c r="G11" s="450"/>
    </row>
    <row r="12" spans="1:7" ht="47.25" x14ac:dyDescent="0.25">
      <c r="A12" s="582" t="str">
        <f>'Annotated Scorecard 24x36'!A29</f>
        <v>EQ.P4</v>
      </c>
      <c r="B12" s="583"/>
      <c r="C12" s="288" t="str">
        <f>'Annotated Scorecard 24x36'!B29</f>
        <v>Moisture Management</v>
      </c>
      <c r="D12" s="448" t="str">
        <f>'Annotated Scorecard 24x36'!D29</f>
        <v>P</v>
      </c>
      <c r="E12" s="449">
        <f>'Annotated Scorecard 24x36'!E29</f>
        <v>0</v>
      </c>
      <c r="F12" s="291" t="s">
        <v>399</v>
      </c>
      <c r="G12" s="441"/>
    </row>
    <row r="13" spans="1:7" ht="15.75" x14ac:dyDescent="0.25">
      <c r="A13" s="582" t="str">
        <f>'Annotated Scorecard 24x36'!A30</f>
        <v>EQ.P5</v>
      </c>
      <c r="B13" s="583"/>
      <c r="C13" s="288" t="str">
        <f>'Annotated Scorecard 24x36'!B30</f>
        <v>View Windows</v>
      </c>
      <c r="D13" s="448" t="str">
        <f>'Annotated Scorecard 24x36'!D30</f>
        <v>P</v>
      </c>
      <c r="E13" s="448">
        <f>'Annotated Scorecard 24x36'!E30</f>
        <v>0</v>
      </c>
      <c r="F13" s="283"/>
      <c r="G13" s="441"/>
    </row>
    <row r="14" spans="1:7" ht="15.75" x14ac:dyDescent="0.25">
      <c r="A14" s="582" t="str">
        <f>'Annotated Scorecard 24x36'!A31</f>
        <v>EQ.P6</v>
      </c>
      <c r="B14" s="583"/>
      <c r="C14" s="288" t="str">
        <f>'Annotated Scorecard 24x36'!B31</f>
        <v>Daylighting and Glare</v>
      </c>
      <c r="D14" s="448" t="str">
        <f>'Annotated Scorecard 24x36'!D31</f>
        <v>P</v>
      </c>
      <c r="E14" s="449">
        <f>'Annotated Scorecard 24x36'!E31</f>
        <v>0</v>
      </c>
      <c r="F14" s="283"/>
      <c r="G14" s="441"/>
    </row>
    <row r="15" spans="1:7" ht="15.75" x14ac:dyDescent="0.25">
      <c r="A15" s="582" t="str">
        <f>'Annotated Scorecard 24x36'!A32</f>
        <v>EQ.P7</v>
      </c>
      <c r="B15" s="583"/>
      <c r="C15" s="288" t="str">
        <f>'Annotated Scorecard 24x36'!B32</f>
        <v>Minimum Acoustical Performance</v>
      </c>
      <c r="D15" s="448" t="str">
        <f>'Annotated Scorecard 24x36'!D32</f>
        <v>P</v>
      </c>
      <c r="E15" s="449">
        <f>'Annotated Scorecard 24x36'!E32</f>
        <v>0</v>
      </c>
      <c r="F15" s="283"/>
      <c r="G15" s="441"/>
    </row>
    <row r="16" spans="1:7" ht="31.5" x14ac:dyDescent="0.25">
      <c r="A16" s="582" t="str">
        <f>'Annotated Scorecard 24x36'!A33</f>
        <v>EQ.P8</v>
      </c>
      <c r="B16" s="583"/>
      <c r="C16" s="288" t="str">
        <f>'Annotated Scorecard 24x36'!B33</f>
        <v xml:space="preserve">Minimum Low Emitting Materials </v>
      </c>
      <c r="D16" s="448" t="str">
        <f>'Annotated Scorecard 24x36'!D33</f>
        <v>P</v>
      </c>
      <c r="E16" s="449">
        <f>'Annotated Scorecard 24x36'!E33</f>
        <v>0</v>
      </c>
      <c r="F16" s="228" t="s">
        <v>400</v>
      </c>
      <c r="G16" s="441"/>
    </row>
    <row r="17" spans="1:7" ht="15.75" x14ac:dyDescent="0.25">
      <c r="A17" s="582" t="str">
        <f>'Annotated Scorecard 24x36'!A34</f>
        <v>EQ.C1</v>
      </c>
      <c r="B17" s="583"/>
      <c r="C17" s="288" t="str">
        <f>'Annotated Scorecard 24x36'!B34</f>
        <v>Enhanced View Windows</v>
      </c>
      <c r="D17" s="292">
        <f>'Annotated Scorecard 24x36'!D34</f>
        <v>2</v>
      </c>
      <c r="E17" s="290">
        <f>'Annotated Scorecard 24x36'!E34</f>
        <v>0</v>
      </c>
      <c r="F17" s="283"/>
      <c r="G17" s="441"/>
    </row>
    <row r="18" spans="1:7" ht="15.75" x14ac:dyDescent="0.25">
      <c r="A18" s="582" t="str">
        <f>'Annotated Scorecard 24x36'!A35</f>
        <v>EQ.C2</v>
      </c>
      <c r="B18" s="583"/>
      <c r="C18" s="288" t="str">
        <f>'Annotated Scorecard 24x36'!B35</f>
        <v>Daylighting in Classrooms</v>
      </c>
      <c r="D18" s="274">
        <f>'Annotated Scorecard 24x36'!D35</f>
        <v>6</v>
      </c>
      <c r="E18" s="274">
        <f>'Annotated Scorecard 24x36'!E35</f>
        <v>0</v>
      </c>
      <c r="F18" s="283"/>
      <c r="G18" s="441"/>
    </row>
    <row r="19" spans="1:7" ht="15.75" x14ac:dyDescent="0.25">
      <c r="A19" s="582" t="str">
        <f>'Annotated Scorecard 24x36'!A36</f>
        <v>EQ.C3</v>
      </c>
      <c r="B19" s="583"/>
      <c r="C19" s="288" t="str">
        <f>'Annotated Scorecard 24x36'!B36</f>
        <v>Pollutant and Chemical Source Control</v>
      </c>
      <c r="D19" s="589">
        <f>'Annotated Scorecard 24x36'!D36</f>
        <v>2</v>
      </c>
      <c r="E19" s="274">
        <f>'Annotated Scorecard 24x36'!E36</f>
        <v>0</v>
      </c>
      <c r="F19" s="550" t="s">
        <v>401</v>
      </c>
      <c r="G19" s="441"/>
    </row>
    <row r="20" spans="1:7" ht="15.75" x14ac:dyDescent="0.25">
      <c r="A20" s="285"/>
      <c r="B20" s="286" t="s">
        <v>284</v>
      </c>
      <c r="C20" s="287" t="s">
        <v>285</v>
      </c>
      <c r="D20" s="590"/>
      <c r="E20" s="310"/>
      <c r="F20" s="551"/>
      <c r="G20" s="441"/>
    </row>
    <row r="21" spans="1:7" ht="15.75" x14ac:dyDescent="0.25">
      <c r="A21" s="285"/>
      <c r="B21" s="286" t="s">
        <v>287</v>
      </c>
      <c r="C21" s="287" t="s">
        <v>288</v>
      </c>
      <c r="D21" s="590"/>
      <c r="E21" s="310"/>
      <c r="F21" s="551"/>
      <c r="G21" s="441"/>
    </row>
    <row r="22" spans="1:7" ht="15.75" x14ac:dyDescent="0.25">
      <c r="A22" s="285"/>
      <c r="B22" s="286" t="s">
        <v>290</v>
      </c>
      <c r="C22" s="287" t="s">
        <v>291</v>
      </c>
      <c r="D22" s="590"/>
      <c r="E22" s="310"/>
      <c r="F22" s="551"/>
      <c r="G22" s="441"/>
    </row>
    <row r="23" spans="1:7" ht="15.75" x14ac:dyDescent="0.25">
      <c r="A23" s="285"/>
      <c r="B23" s="286" t="s">
        <v>293</v>
      </c>
      <c r="C23" s="287" t="s">
        <v>294</v>
      </c>
      <c r="D23" s="590"/>
      <c r="E23" s="310"/>
      <c r="F23" s="551"/>
      <c r="G23" s="441"/>
    </row>
    <row r="24" spans="1:7" ht="15.75" x14ac:dyDescent="0.25">
      <c r="A24" s="285"/>
      <c r="B24" s="286" t="s">
        <v>296</v>
      </c>
      <c r="C24" s="287" t="s">
        <v>297</v>
      </c>
      <c r="D24" s="590"/>
      <c r="E24" s="310"/>
      <c r="F24" s="551"/>
      <c r="G24" s="441"/>
    </row>
    <row r="25" spans="1:7" ht="15.75" x14ac:dyDescent="0.25">
      <c r="A25" s="285"/>
      <c r="B25" s="286" t="s">
        <v>299</v>
      </c>
      <c r="C25" s="287" t="s">
        <v>300</v>
      </c>
      <c r="D25" s="591"/>
      <c r="E25" s="310"/>
      <c r="F25" s="552"/>
      <c r="G25" s="441"/>
    </row>
    <row r="26" spans="1:7" ht="15.75" x14ac:dyDescent="0.25">
      <c r="A26" s="582" t="str">
        <f>'Annotated Scorecard 24x36'!A37</f>
        <v>EQ.C4</v>
      </c>
      <c r="B26" s="583"/>
      <c r="C26" s="288" t="str">
        <f>'Annotated Scorecard 24x36'!B37</f>
        <v>Advanced Low Emitting Materials</v>
      </c>
      <c r="D26" s="555">
        <f>'Annotated Scorecard 24x36'!D37</f>
        <v>3</v>
      </c>
      <c r="E26" s="274">
        <f>'Annotated Scorecard 24x36'!E37</f>
        <v>0</v>
      </c>
      <c r="F26" s="550" t="s">
        <v>402</v>
      </c>
      <c r="G26" s="441"/>
    </row>
    <row r="27" spans="1:7" ht="15.75" x14ac:dyDescent="0.25">
      <c r="A27" s="285"/>
      <c r="B27" s="286" t="s">
        <v>303</v>
      </c>
      <c r="C27" s="287" t="s">
        <v>304</v>
      </c>
      <c r="D27" s="556"/>
      <c r="E27" s="310"/>
      <c r="F27" s="551"/>
      <c r="G27" s="441"/>
    </row>
    <row r="28" spans="1:7" ht="15.75" x14ac:dyDescent="0.25">
      <c r="A28" s="285"/>
      <c r="B28" s="286" t="s">
        <v>305</v>
      </c>
      <c r="C28" s="287" t="s">
        <v>306</v>
      </c>
      <c r="D28" s="556"/>
      <c r="E28" s="310"/>
      <c r="F28" s="551"/>
      <c r="G28" s="441"/>
    </row>
    <row r="29" spans="1:7" ht="15.75" x14ac:dyDescent="0.25">
      <c r="A29" s="285"/>
      <c r="B29" s="286" t="s">
        <v>307</v>
      </c>
      <c r="C29" s="287" t="s">
        <v>308</v>
      </c>
      <c r="D29" s="557"/>
      <c r="E29" s="310"/>
      <c r="F29" s="552"/>
      <c r="G29" s="441"/>
    </row>
    <row r="30" spans="1:7" ht="15.75" x14ac:dyDescent="0.25">
      <c r="A30" s="582" t="str">
        <f>'Annotated Scorecard 24x36'!A38</f>
        <v>EQ.C5</v>
      </c>
      <c r="B30" s="583"/>
      <c r="C30" s="288" t="str">
        <f>'Annotated Scorecard 24x36'!B38</f>
        <v>Enhanced Air Quality Measures</v>
      </c>
      <c r="D30" s="555">
        <f>'Annotated Scorecard 24x36'!D38</f>
        <v>3</v>
      </c>
      <c r="E30" s="290">
        <f>'Annotated Scorecard 24x36'!E38</f>
        <v>0</v>
      </c>
      <c r="F30" s="332"/>
      <c r="G30" s="441"/>
    </row>
    <row r="31" spans="1:7" ht="15.75" x14ac:dyDescent="0.25">
      <c r="A31" s="293"/>
      <c r="B31" s="294" t="s">
        <v>309</v>
      </c>
      <c r="C31" s="578" t="s">
        <v>310</v>
      </c>
      <c r="D31" s="556"/>
      <c r="E31" s="310"/>
      <c r="F31" s="95" t="s">
        <v>403</v>
      </c>
      <c r="G31" s="441"/>
    </row>
    <row r="32" spans="1:7" ht="15.75" x14ac:dyDescent="0.25">
      <c r="A32" s="293"/>
      <c r="B32" s="294" t="s">
        <v>312</v>
      </c>
      <c r="C32" s="558"/>
      <c r="D32" s="556"/>
      <c r="E32" s="310"/>
      <c r="F32" s="283"/>
      <c r="G32" s="441"/>
    </row>
    <row r="33" spans="1:7" ht="31.5" x14ac:dyDescent="0.25">
      <c r="A33" s="293"/>
      <c r="B33" s="294" t="s">
        <v>314</v>
      </c>
      <c r="C33" s="578" t="s">
        <v>315</v>
      </c>
      <c r="D33" s="556"/>
      <c r="E33" s="310"/>
      <c r="F33" s="95" t="s">
        <v>404</v>
      </c>
      <c r="G33" s="441"/>
    </row>
    <row r="34" spans="1:7" ht="15.75" x14ac:dyDescent="0.25">
      <c r="A34" s="293"/>
      <c r="B34" s="294" t="s">
        <v>317</v>
      </c>
      <c r="C34" s="579"/>
      <c r="D34" s="556"/>
      <c r="E34" s="310"/>
      <c r="F34" s="283"/>
      <c r="G34" s="441"/>
    </row>
    <row r="35" spans="1:7" ht="31.5" x14ac:dyDescent="0.25">
      <c r="A35" s="322"/>
      <c r="B35" s="286" t="s">
        <v>319</v>
      </c>
      <c r="C35" s="558"/>
      <c r="D35" s="557"/>
      <c r="E35" s="310"/>
      <c r="F35" s="325" t="s">
        <v>405</v>
      </c>
      <c r="G35" s="441"/>
    </row>
    <row r="36" spans="1:7" ht="31.5" x14ac:dyDescent="0.25">
      <c r="A36" s="582" t="str">
        <f>'Annotated Scorecard 24x36'!A39</f>
        <v>EQ.C6</v>
      </c>
      <c r="B36" s="583"/>
      <c r="C36" s="288" t="str">
        <f>'Annotated Scorecard 24x36'!B39</f>
        <v>Post-Construction IAQ</v>
      </c>
      <c r="D36" s="274">
        <f>'Annotated Scorecard 24x36'!D39</f>
        <v>1</v>
      </c>
      <c r="E36" s="290">
        <f>'Annotated Scorecard 24x36'!E39</f>
        <v>0</v>
      </c>
      <c r="F36" s="95" t="s">
        <v>406</v>
      </c>
      <c r="G36" s="441"/>
    </row>
    <row r="37" spans="1:7" ht="15.75" x14ac:dyDescent="0.25">
      <c r="A37" s="582" t="str">
        <f>'Annotated Scorecard 24x36'!A40</f>
        <v>EQ.C7</v>
      </c>
      <c r="B37" s="583"/>
      <c r="C37" s="288" t="str">
        <f>'Annotated Scorecard 24x36'!B40</f>
        <v>Enhanced Acoustical Performance</v>
      </c>
      <c r="D37" s="555">
        <f>'Annotated Scorecard 24x36'!D40</f>
        <v>3</v>
      </c>
      <c r="E37" s="274">
        <f>'Annotated Scorecard 24x36'!E40</f>
        <v>0</v>
      </c>
      <c r="F37" s="223"/>
      <c r="G37" s="441"/>
    </row>
    <row r="38" spans="1:7" ht="15.75" customHeight="1" x14ac:dyDescent="0.25">
      <c r="A38" s="285"/>
      <c r="B38" s="286" t="s">
        <v>322</v>
      </c>
      <c r="C38" s="287" t="s">
        <v>323</v>
      </c>
      <c r="D38" s="556"/>
      <c r="E38" s="310"/>
      <c r="F38" s="283"/>
      <c r="G38" s="441"/>
    </row>
    <row r="39" spans="1:7" ht="31.5" x14ac:dyDescent="0.25">
      <c r="A39" s="285"/>
      <c r="B39" s="286" t="s">
        <v>326</v>
      </c>
      <c r="C39" s="287" t="s">
        <v>327</v>
      </c>
      <c r="D39" s="556"/>
      <c r="E39" s="310"/>
      <c r="F39" s="325" t="s">
        <v>407</v>
      </c>
      <c r="G39" s="441"/>
    </row>
    <row r="40" spans="1:7" ht="31.5" x14ac:dyDescent="0.25">
      <c r="A40" s="285"/>
      <c r="B40" s="286" t="s">
        <v>328</v>
      </c>
      <c r="C40" s="287" t="s">
        <v>329</v>
      </c>
      <c r="D40" s="557"/>
      <c r="E40" s="310"/>
      <c r="F40" s="325" t="s">
        <v>408</v>
      </c>
      <c r="G40" s="441"/>
    </row>
    <row r="41" spans="1:7" ht="15.75" x14ac:dyDescent="0.25">
      <c r="A41" s="582" t="str">
        <f>'Annotated Scorecard 24x36'!A41</f>
        <v>EQ.C8</v>
      </c>
      <c r="B41" s="583"/>
      <c r="C41" s="288" t="str">
        <f>'Annotated Scorecard 24x36'!B41</f>
        <v>Electric Lighting</v>
      </c>
      <c r="D41" s="555">
        <f>'Annotated Scorecard 24x36'!D41</f>
        <v>3</v>
      </c>
      <c r="E41" s="274">
        <f>'Annotated Scorecard 24x36'!E41</f>
        <v>0</v>
      </c>
      <c r="F41" s="544" t="s">
        <v>409</v>
      </c>
      <c r="G41" s="441"/>
    </row>
    <row r="42" spans="1:7" ht="15.75" customHeight="1" x14ac:dyDescent="0.25">
      <c r="A42" s="285"/>
      <c r="B42" s="286" t="s">
        <v>331</v>
      </c>
      <c r="C42" s="287" t="s">
        <v>332</v>
      </c>
      <c r="D42" s="584"/>
      <c r="E42" s="310"/>
      <c r="F42" s="545"/>
      <c r="G42" s="441"/>
    </row>
    <row r="43" spans="1:7" ht="15.75" x14ac:dyDescent="0.25">
      <c r="A43" s="285"/>
      <c r="B43" s="286" t="s">
        <v>334</v>
      </c>
      <c r="C43" s="287" t="s">
        <v>335</v>
      </c>
      <c r="D43" s="584"/>
      <c r="E43" s="310"/>
      <c r="F43" s="545"/>
      <c r="G43" s="441"/>
    </row>
    <row r="44" spans="1:7" ht="15.75" x14ac:dyDescent="0.25">
      <c r="A44" s="285"/>
      <c r="B44" s="286" t="s">
        <v>336</v>
      </c>
      <c r="C44" s="287" t="s">
        <v>337</v>
      </c>
      <c r="D44" s="556"/>
      <c r="E44" s="310"/>
      <c r="F44" s="545"/>
      <c r="G44" s="441"/>
    </row>
    <row r="45" spans="1:7" ht="15.75" x14ac:dyDescent="0.25">
      <c r="A45" s="285"/>
      <c r="B45" s="286" t="s">
        <v>338</v>
      </c>
      <c r="C45" s="287" t="s">
        <v>339</v>
      </c>
      <c r="D45" s="584"/>
      <c r="E45" s="310"/>
      <c r="F45" s="545"/>
      <c r="G45" s="441"/>
    </row>
    <row r="46" spans="1:7" ht="15.75" x14ac:dyDescent="0.25">
      <c r="A46" s="285"/>
      <c r="B46" s="286" t="s">
        <v>340</v>
      </c>
      <c r="C46" s="287" t="s">
        <v>341</v>
      </c>
      <c r="D46" s="584"/>
      <c r="E46" s="310"/>
      <c r="F46" s="545"/>
      <c r="G46" s="441"/>
    </row>
    <row r="47" spans="1:7" ht="15.75" x14ac:dyDescent="0.25">
      <c r="A47" s="285"/>
      <c r="B47" s="286" t="s">
        <v>342</v>
      </c>
      <c r="C47" s="287" t="s">
        <v>343</v>
      </c>
      <c r="D47" s="585"/>
      <c r="E47" s="310"/>
      <c r="F47" s="546"/>
      <c r="G47" s="441"/>
    </row>
    <row r="48" spans="1:7" ht="15.75" x14ac:dyDescent="0.25">
      <c r="A48" s="333"/>
      <c r="B48" s="321"/>
      <c r="C48" s="90"/>
      <c r="D48" s="334" t="s">
        <v>11</v>
      </c>
      <c r="E48" s="335">
        <f>SUM(E17,E18,E19,E26,E30,E36,E37,E41)</f>
        <v>0</v>
      </c>
      <c r="F48" s="337"/>
      <c r="G48" s="338"/>
    </row>
  </sheetData>
  <sheetProtection algorithmName="SHA-512" hashValue="9Rh8Tms1lhp/blhnSNH8PZjVeIHlKAybJneEGVOD5++8QYBQy8d/xCXemWaZWZt7GV8w7+VeTWAzcQzOX/D/kg==" saltValue="8epshcwcPEJkukUk+7Il9w==" spinCount="100000" sheet="1" formatCells="0" formatColumns="0" formatRows="0" insertHyperlinks="0"/>
  <customSheetViews>
    <customSheetView guid="{F381BDA6-B2C9-4D35-B675-34ADD0AE2CEA}">
      <selection activeCell="A4" sqref="A4:G4"/>
      <pageMargins left="0.7" right="0.7" top="0.75" bottom="0.75" header="0.3" footer="0.3"/>
      <pageSetup orientation="portrait" horizontalDpi="4294967293" verticalDpi="1200" r:id="rId1"/>
    </customSheetView>
  </customSheetViews>
  <mergeCells count="34">
    <mergeCell ref="A41:B41"/>
    <mergeCell ref="D41:D47"/>
    <mergeCell ref="F8:F10"/>
    <mergeCell ref="F19:F25"/>
    <mergeCell ref="F26:F29"/>
    <mergeCell ref="F41:F47"/>
    <mergeCell ref="C31:C32"/>
    <mergeCell ref="C33:C35"/>
    <mergeCell ref="A36:B36"/>
    <mergeCell ref="A37:B37"/>
    <mergeCell ref="D37:D40"/>
    <mergeCell ref="A19:B19"/>
    <mergeCell ref="D19:D25"/>
    <mergeCell ref="A26:B26"/>
    <mergeCell ref="D26:D29"/>
    <mergeCell ref="A30:B30"/>
    <mergeCell ref="D30:D35"/>
    <mergeCell ref="A13:B13"/>
    <mergeCell ref="A14:B14"/>
    <mergeCell ref="A15:B15"/>
    <mergeCell ref="A16:B16"/>
    <mergeCell ref="A17:B17"/>
    <mergeCell ref="A18:B18"/>
    <mergeCell ref="A7:B7"/>
    <mergeCell ref="A8:B8"/>
    <mergeCell ref="D8:D11"/>
    <mergeCell ref="E8:E9"/>
    <mergeCell ref="A12:B12"/>
    <mergeCell ref="A6:B6"/>
    <mergeCell ref="A1:G1"/>
    <mergeCell ref="A2:G2"/>
    <mergeCell ref="A3:G3"/>
    <mergeCell ref="A4:G4"/>
    <mergeCell ref="A5:B5"/>
  </mergeCells>
  <pageMargins left="0.7" right="0.7" top="0.75" bottom="0.75" header="0.3" footer="0.3"/>
  <pageSetup orientation="portrait" horizontalDpi="4294967293" verticalDpi="1200"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References!$C$18:$C$20</xm:f>
          </x14:formula1>
          <xm:sqref>E11</xm:sqref>
        </x14:dataValidation>
        <x14:dataValidation type="list" allowBlank="1" showInputMessage="1" showErrorMessage="1">
          <x14:formula1>
            <xm:f>References!$B$6:$B$7</xm:f>
          </x14:formula1>
          <xm:sqref>E10</xm:sqref>
        </x14:dataValidation>
        <x14:dataValidation type="list" allowBlank="1" showInputMessage="1" showErrorMessage="1">
          <x14:formula1>
            <xm:f>References!$B$2:$B$3</xm:f>
          </x14:formula1>
          <xm:sqref>E20:E25 E27:E29 E31:E35 E38:E40 E42:E47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J28"/>
  <sheetViews>
    <sheetView zoomScale="75" zoomScaleNormal="75" workbookViewId="0">
      <selection activeCell="A2" sqref="A2:J2"/>
    </sheetView>
  </sheetViews>
  <sheetFormatPr defaultColWidth="9.140625" defaultRowHeight="15" x14ac:dyDescent="0.25"/>
  <cols>
    <col min="1" max="2" width="9.140625" style="255"/>
    <col min="3" max="3" width="52.140625" style="255" bestFit="1" customWidth="1"/>
    <col min="4" max="4" width="17.28515625" style="255" bestFit="1" customWidth="1"/>
    <col min="5" max="6" width="16" style="255" customWidth="1"/>
    <col min="7" max="7" width="64.28515625" style="255" customWidth="1"/>
    <col min="8" max="8" width="30.85546875" style="255" bestFit="1" customWidth="1"/>
    <col min="9" max="9" width="47.5703125" style="255" customWidth="1"/>
    <col min="10" max="10" width="34.5703125" style="255" bestFit="1" customWidth="1"/>
    <col min="11" max="16384" width="9.140625" style="255"/>
  </cols>
  <sheetData>
    <row r="1" spans="1:10" ht="21" x14ac:dyDescent="0.25">
      <c r="A1" s="606" t="s">
        <v>187</v>
      </c>
      <c r="B1" s="606"/>
      <c r="C1" s="606"/>
      <c r="D1" s="606"/>
      <c r="E1" s="606"/>
      <c r="F1" s="606"/>
      <c r="G1" s="606"/>
      <c r="H1" s="606"/>
      <c r="I1" s="606"/>
      <c r="J1" s="606"/>
    </row>
    <row r="2" spans="1:10" ht="21" x14ac:dyDescent="0.25">
      <c r="A2" s="607" t="s">
        <v>903</v>
      </c>
      <c r="B2" s="608"/>
      <c r="C2" s="609"/>
      <c r="D2" s="609"/>
      <c r="E2" s="609"/>
      <c r="F2" s="609"/>
      <c r="G2" s="609"/>
      <c r="H2" s="609"/>
      <c r="I2" s="609"/>
      <c r="J2" s="609"/>
    </row>
    <row r="3" spans="1:10" ht="21" x14ac:dyDescent="0.25">
      <c r="A3" s="610" t="s">
        <v>410</v>
      </c>
      <c r="B3" s="610"/>
      <c r="C3" s="610"/>
      <c r="D3" s="610"/>
      <c r="E3" s="610"/>
      <c r="F3" s="610"/>
      <c r="G3" s="610"/>
      <c r="H3" s="610"/>
      <c r="I3" s="610"/>
      <c r="J3" s="610"/>
    </row>
    <row r="4" spans="1:10" s="333" customFormat="1" ht="78.75" customHeight="1" x14ac:dyDescent="0.25">
      <c r="A4" s="566" t="s">
        <v>885</v>
      </c>
      <c r="B4" s="567"/>
      <c r="C4" s="567"/>
      <c r="D4" s="567"/>
      <c r="E4" s="567"/>
      <c r="F4" s="567"/>
      <c r="G4" s="567"/>
      <c r="H4" s="567"/>
      <c r="I4" s="567"/>
      <c r="J4" s="567"/>
    </row>
    <row r="5" spans="1:10" s="333" customFormat="1" ht="15.75" x14ac:dyDescent="0.25">
      <c r="A5" s="568" t="s">
        <v>4</v>
      </c>
      <c r="B5" s="569"/>
      <c r="C5" s="326" t="s">
        <v>190</v>
      </c>
      <c r="D5" s="326" t="s">
        <v>191</v>
      </c>
      <c r="E5" s="326" t="s">
        <v>192</v>
      </c>
      <c r="F5" s="326" t="s">
        <v>254</v>
      </c>
      <c r="G5" s="326" t="s">
        <v>193</v>
      </c>
      <c r="H5" s="326" t="s">
        <v>194</v>
      </c>
      <c r="I5" s="326" t="s">
        <v>195</v>
      </c>
      <c r="J5" s="327" t="s">
        <v>196</v>
      </c>
    </row>
    <row r="6" spans="1:10" s="333" customFormat="1" ht="15.75" x14ac:dyDescent="0.25">
      <c r="A6" s="571" t="str">
        <f>'Annotated Scorecard 24x36'!A44</f>
        <v>EE.P1</v>
      </c>
      <c r="B6" s="571"/>
      <c r="C6" s="284" t="str">
        <f>'Annotated Scorecard 24x36'!B44</f>
        <v>Minimum Energy Performance</v>
      </c>
      <c r="D6" s="600" t="str">
        <f>'Annotated Scorecard 24x36'!D44</f>
        <v>P</v>
      </c>
      <c r="E6" s="603">
        <f>'Annotated Scorecard 24x36'!E44</f>
        <v>0</v>
      </c>
      <c r="F6" s="143"/>
      <c r="G6" s="344"/>
      <c r="H6" s="441"/>
      <c r="I6" s="289"/>
      <c r="J6" s="143"/>
    </row>
    <row r="7" spans="1:10" s="333" customFormat="1" ht="99" customHeight="1" x14ac:dyDescent="0.25">
      <c r="A7" s="322"/>
      <c r="B7" s="286" t="s">
        <v>411</v>
      </c>
      <c r="C7" s="351" t="s">
        <v>412</v>
      </c>
      <c r="D7" s="601"/>
      <c r="E7" s="604"/>
      <c r="F7" s="143"/>
      <c r="G7" s="342"/>
      <c r="H7" s="441"/>
      <c r="I7" s="329" t="s">
        <v>896</v>
      </c>
      <c r="J7" s="143"/>
    </row>
    <row r="8" spans="1:10" s="333" customFormat="1" ht="47.25" x14ac:dyDescent="0.25">
      <c r="A8" s="345"/>
      <c r="B8" s="346" t="s">
        <v>413</v>
      </c>
      <c r="C8" s="340" t="s">
        <v>414</v>
      </c>
      <c r="D8" s="602"/>
      <c r="E8" s="605"/>
      <c r="F8" s="143"/>
      <c r="G8" s="342"/>
      <c r="H8" s="441"/>
      <c r="I8" s="329" t="s">
        <v>415</v>
      </c>
      <c r="J8" s="143"/>
    </row>
    <row r="9" spans="1:10" s="333" customFormat="1" ht="63" x14ac:dyDescent="0.25">
      <c r="A9" s="571" t="str">
        <f>'Annotated Scorecard 24x36'!A45</f>
        <v>EE.P2</v>
      </c>
      <c r="B9" s="571"/>
      <c r="C9" s="284" t="str">
        <f>'Annotated Scorecard 24x36'!B45</f>
        <v>Commissioning</v>
      </c>
      <c r="D9" s="438" t="str">
        <f>'Annotated Scorecard 24x36'!D45</f>
        <v>P</v>
      </c>
      <c r="E9" s="447">
        <f>'Annotated Scorecard 24x36'!E45</f>
        <v>0</v>
      </c>
      <c r="F9" s="143"/>
      <c r="G9" s="342" t="s">
        <v>416</v>
      </c>
      <c r="H9" s="441"/>
      <c r="I9" s="289" t="s">
        <v>417</v>
      </c>
      <c r="J9" s="143"/>
    </row>
    <row r="10" spans="1:10" s="333" customFormat="1" ht="15.75" x14ac:dyDescent="0.25">
      <c r="A10" s="571" t="str">
        <f>'Annotated Scorecard 24x36'!A46</f>
        <v>EE.P3</v>
      </c>
      <c r="B10" s="571"/>
      <c r="C10" s="284" t="str">
        <f>'Annotated Scorecard 24x36'!B46</f>
        <v>Facility Staff &amp; Occupant Training</v>
      </c>
      <c r="D10" s="440" t="str">
        <f>'Annotated Scorecard 24x36'!D46</f>
        <v>P</v>
      </c>
      <c r="E10" s="439">
        <f>'Annotated Scorecard 24x36'!E46</f>
        <v>0</v>
      </c>
      <c r="F10" s="143"/>
      <c r="G10" s="342"/>
      <c r="H10" s="441"/>
      <c r="I10" s="289"/>
      <c r="J10" s="143"/>
    </row>
    <row r="11" spans="1:10" s="333" customFormat="1" ht="47.25" customHeight="1" x14ac:dyDescent="0.25">
      <c r="A11" s="571" t="str">
        <f>'Annotated Scorecard 24x36'!A47</f>
        <v>EE.P4</v>
      </c>
      <c r="B11" s="571"/>
      <c r="C11" s="284" t="str">
        <f>'Annotated Scorecard 24x36'!B47</f>
        <v>Eliminate Ozone Depleting Refrigerants</v>
      </c>
      <c r="D11" s="438" t="str">
        <f>'Annotated Scorecard 24x36'!D47</f>
        <v>P</v>
      </c>
      <c r="E11" s="447">
        <f>'Annotated Scorecard 24x36'!E47</f>
        <v>0</v>
      </c>
      <c r="F11" s="143"/>
      <c r="G11" s="342"/>
      <c r="H11" s="441"/>
      <c r="I11" s="329" t="s">
        <v>418</v>
      </c>
      <c r="J11" s="143"/>
    </row>
    <row r="12" spans="1:10" s="333" customFormat="1" ht="130.5" customHeight="1" x14ac:dyDescent="0.25">
      <c r="A12" s="571" t="str">
        <f>'Annotated Scorecard 24x36'!A48</f>
        <v>EE.P5</v>
      </c>
      <c r="B12" s="571"/>
      <c r="C12" s="284" t="str">
        <f>'Annotated Scorecard 24x36'!B48</f>
        <v>Base Level Energy Management System</v>
      </c>
      <c r="D12" s="440" t="str">
        <f>'Annotated Scorecard 24x36'!D48</f>
        <v>P</v>
      </c>
      <c r="E12" s="439">
        <f>'Annotated Scorecard 24x36'!E48</f>
        <v>0</v>
      </c>
      <c r="F12" s="143"/>
      <c r="G12" s="342"/>
      <c r="H12" s="441"/>
      <c r="I12" s="329" t="s">
        <v>419</v>
      </c>
      <c r="J12" s="143"/>
    </row>
    <row r="13" spans="1:10" s="333" customFormat="1" ht="15.75" x14ac:dyDescent="0.25">
      <c r="A13" s="570" t="str">
        <f>'Annotated Scorecard 24x36'!A49</f>
        <v>EE.P6</v>
      </c>
      <c r="B13" s="570"/>
      <c r="C13" s="284" t="str">
        <f>'Annotated Scorecard 24x36'!B49</f>
        <v>ENERGY STAR Equipment</v>
      </c>
      <c r="D13" s="440" t="str">
        <f>'Annotated Scorecard 24x36'!D49</f>
        <v>P</v>
      </c>
      <c r="E13" s="439">
        <f>'Annotated Scorecard 24x36'!E49</f>
        <v>0</v>
      </c>
      <c r="F13" s="143"/>
      <c r="G13" s="342"/>
      <c r="H13" s="441"/>
      <c r="I13" s="329"/>
      <c r="J13" s="143"/>
    </row>
    <row r="14" spans="1:10" s="333" customFormat="1" ht="96" customHeight="1" x14ac:dyDescent="0.25">
      <c r="A14" s="570" t="str">
        <f>'Annotated Scorecard 24x36'!A50</f>
        <v>EE.C1</v>
      </c>
      <c r="B14" s="570"/>
      <c r="C14" s="284" t="str">
        <f>'Annotated Scorecard 24x36'!B50</f>
        <v>Superior Energy Performance</v>
      </c>
      <c r="D14" s="428" t="s">
        <v>881</v>
      </c>
      <c r="E14" s="360">
        <f>'Annotated Scorecard 24x36'!E50</f>
        <v>0</v>
      </c>
      <c r="F14" s="143"/>
      <c r="G14" s="332"/>
      <c r="H14" s="441"/>
      <c r="I14" s="330" t="s">
        <v>420</v>
      </c>
      <c r="J14" s="143"/>
    </row>
    <row r="15" spans="1:10" s="333" customFormat="1" ht="93.75" customHeight="1" x14ac:dyDescent="0.25">
      <c r="A15" s="570" t="str">
        <f>'Annotated Scorecard 24x36'!A51</f>
        <v>EE.C2</v>
      </c>
      <c r="B15" s="570"/>
      <c r="C15" s="284" t="str">
        <f>'Annotated Scorecard 24x36'!B51</f>
        <v xml:space="preserve">Renewable Energy </v>
      </c>
      <c r="D15" s="428" t="s">
        <v>883</v>
      </c>
      <c r="E15" s="360">
        <f>'Annotated Scorecard 24x36'!E51</f>
        <v>0</v>
      </c>
      <c r="F15" s="143"/>
      <c r="G15" s="332"/>
      <c r="H15" s="441"/>
      <c r="I15" s="550" t="s">
        <v>421</v>
      </c>
      <c r="J15" s="592"/>
    </row>
    <row r="16" spans="1:10" s="333" customFormat="1" ht="15.75" x14ac:dyDescent="0.25">
      <c r="A16" s="322"/>
      <c r="B16" s="286" t="s">
        <v>422</v>
      </c>
      <c r="C16" s="287" t="s">
        <v>423</v>
      </c>
      <c r="D16" s="352" t="s">
        <v>424</v>
      </c>
      <c r="E16" s="110"/>
      <c r="F16" s="143"/>
      <c r="G16" s="332"/>
      <c r="H16" s="441"/>
      <c r="I16" s="551"/>
      <c r="J16" s="593"/>
    </row>
    <row r="17" spans="1:10" s="333" customFormat="1" ht="15.75" x14ac:dyDescent="0.25">
      <c r="A17" s="322"/>
      <c r="B17" s="286" t="s">
        <v>425</v>
      </c>
      <c r="C17" s="287" t="s">
        <v>426</v>
      </c>
      <c r="D17" s="352" t="s">
        <v>424</v>
      </c>
      <c r="E17" s="110"/>
      <c r="F17" s="143"/>
      <c r="G17" s="332"/>
      <c r="H17" s="441"/>
      <c r="I17" s="552"/>
      <c r="J17" s="594"/>
    </row>
    <row r="18" spans="1:10" s="333" customFormat="1" ht="31.5" x14ac:dyDescent="0.25">
      <c r="A18" s="570" t="str">
        <f>'Annotated Scorecard 24x36'!A52</f>
        <v>EE.C3</v>
      </c>
      <c r="B18" s="570"/>
      <c r="C18" s="288" t="str">
        <f>'Annotated Scorecard 24x36'!B52</f>
        <v>Advanced Energy Management System and Submetering</v>
      </c>
      <c r="D18" s="428" t="s">
        <v>424</v>
      </c>
      <c r="E18" s="360">
        <f>'Annotated Scorecard 24x36'!E52</f>
        <v>0</v>
      </c>
      <c r="F18" s="143"/>
      <c r="G18" s="332"/>
      <c r="H18" s="441"/>
      <c r="I18" s="330"/>
      <c r="J18" s="143"/>
    </row>
    <row r="19" spans="1:10" s="333" customFormat="1" ht="15.75" x14ac:dyDescent="0.25">
      <c r="A19" s="285"/>
      <c r="B19" s="286" t="s">
        <v>427</v>
      </c>
      <c r="C19" s="287" t="s">
        <v>428</v>
      </c>
      <c r="D19" s="274">
        <v>1</v>
      </c>
      <c r="E19" s="310"/>
      <c r="F19" s="143"/>
      <c r="G19" s="598" t="s">
        <v>429</v>
      </c>
      <c r="H19" s="441"/>
      <c r="I19" s="330"/>
      <c r="J19" s="143"/>
    </row>
    <row r="20" spans="1:10" s="333" customFormat="1" ht="15.75" x14ac:dyDescent="0.25">
      <c r="A20" s="285"/>
      <c r="B20" s="286" t="s">
        <v>430</v>
      </c>
      <c r="C20" s="287" t="s">
        <v>431</v>
      </c>
      <c r="D20" s="274">
        <v>1</v>
      </c>
      <c r="E20" s="310"/>
      <c r="F20" s="143"/>
      <c r="G20" s="599"/>
      <c r="H20" s="441"/>
      <c r="I20" s="330"/>
      <c r="J20" s="143"/>
    </row>
    <row r="21" spans="1:10" s="333" customFormat="1" ht="31.5" x14ac:dyDescent="0.25">
      <c r="A21" s="285"/>
      <c r="B21" s="286" t="s">
        <v>432</v>
      </c>
      <c r="C21" s="287" t="s">
        <v>433</v>
      </c>
      <c r="D21" s="361" t="s">
        <v>434</v>
      </c>
      <c r="E21" s="110"/>
      <c r="F21" s="143"/>
      <c r="G21" s="342" t="s">
        <v>435</v>
      </c>
      <c r="H21" s="441"/>
      <c r="I21" s="330"/>
      <c r="J21" s="143"/>
    </row>
    <row r="22" spans="1:10" s="333" customFormat="1" ht="111.75" customHeight="1" x14ac:dyDescent="0.25">
      <c r="A22" s="570" t="str">
        <f>'Annotated Scorecard 24x36'!A53</f>
        <v>EE.C4</v>
      </c>
      <c r="B22" s="570"/>
      <c r="C22" s="288" t="str">
        <f>'Annotated Scorecard 24x36'!B53</f>
        <v>Flex Energy – Solar Ready</v>
      </c>
      <c r="D22" s="313">
        <f>'Annotated Scorecard 24x36'!D53</f>
        <v>1</v>
      </c>
      <c r="E22" s="362">
        <f>'Annotated Scorecard 24x36'!E53</f>
        <v>0</v>
      </c>
      <c r="F22" s="143"/>
      <c r="G22" s="342" t="s">
        <v>436</v>
      </c>
      <c r="H22" s="441"/>
      <c r="I22" s="330" t="s">
        <v>437</v>
      </c>
      <c r="J22" s="143"/>
    </row>
    <row r="23" spans="1:10" s="333" customFormat="1" ht="31.5" x14ac:dyDescent="0.25">
      <c r="A23" s="570" t="str">
        <f>'Annotated Scorecard 24x36'!A54</f>
        <v>EE.C5</v>
      </c>
      <c r="B23" s="570"/>
      <c r="C23" s="288" t="str">
        <f>'Annotated Scorecard 24x36'!B54</f>
        <v>Control Building Envelope Openings</v>
      </c>
      <c r="D23" s="429" t="s">
        <v>283</v>
      </c>
      <c r="E23" s="362">
        <f>'Annotated Scorecard 24x36'!E54</f>
        <v>0</v>
      </c>
      <c r="F23" s="143"/>
      <c r="G23" s="342"/>
      <c r="H23" s="441"/>
      <c r="I23" s="330" t="s">
        <v>438</v>
      </c>
      <c r="J23" s="143"/>
    </row>
    <row r="24" spans="1:10" s="333" customFormat="1" ht="15.75" customHeight="1" x14ac:dyDescent="0.25">
      <c r="A24" s="570" t="str">
        <f>'Annotated Scorecard 24x36'!A55</f>
        <v>EE.C6</v>
      </c>
      <c r="B24" s="570"/>
      <c r="C24" s="288" t="str">
        <f>'Annotated Scorecard 24x36'!B55</f>
        <v>Enhanced Commissioning</v>
      </c>
      <c r="D24" s="428" t="s">
        <v>882</v>
      </c>
      <c r="E24" s="360">
        <f>'Annotated Scorecard 24x36'!E55</f>
        <v>0</v>
      </c>
      <c r="F24" s="143"/>
      <c r="G24" s="595" t="s">
        <v>439</v>
      </c>
      <c r="H24" s="441"/>
      <c r="I24" s="287"/>
      <c r="J24" s="143"/>
    </row>
    <row r="25" spans="1:10" s="333" customFormat="1" ht="15.75" x14ac:dyDescent="0.25">
      <c r="A25" s="322"/>
      <c r="B25" s="286" t="s">
        <v>440</v>
      </c>
      <c r="C25" s="287" t="s">
        <v>441</v>
      </c>
      <c r="D25" s="274">
        <v>1</v>
      </c>
      <c r="E25" s="310"/>
      <c r="F25" s="348"/>
      <c r="G25" s="596"/>
      <c r="H25" s="441"/>
      <c r="I25" s="287"/>
      <c r="J25" s="143"/>
    </row>
    <row r="26" spans="1:10" s="333" customFormat="1" ht="15.75" x14ac:dyDescent="0.25">
      <c r="A26" s="322"/>
      <c r="B26" s="286" t="s">
        <v>442</v>
      </c>
      <c r="C26" s="287" t="s">
        <v>443</v>
      </c>
      <c r="D26" s="274">
        <v>1</v>
      </c>
      <c r="E26" s="310"/>
      <c r="F26" s="348"/>
      <c r="G26" s="596"/>
      <c r="H26" s="441"/>
      <c r="I26" s="287"/>
      <c r="J26" s="143"/>
    </row>
    <row r="27" spans="1:10" s="333" customFormat="1" ht="15.75" x14ac:dyDescent="0.25">
      <c r="A27" s="322"/>
      <c r="B27" s="286" t="s">
        <v>444</v>
      </c>
      <c r="C27" s="287" t="s">
        <v>43</v>
      </c>
      <c r="D27" s="274">
        <v>1</v>
      </c>
      <c r="E27" s="310"/>
      <c r="F27" s="348"/>
      <c r="G27" s="597"/>
      <c r="H27" s="441"/>
      <c r="I27" s="287"/>
      <c r="J27" s="143"/>
    </row>
    <row r="28" spans="1:10" s="333" customFormat="1" ht="15.75" x14ac:dyDescent="0.25">
      <c r="B28" s="349"/>
      <c r="C28" s="321"/>
      <c r="D28" s="350" t="s">
        <v>11</v>
      </c>
      <c r="E28" s="335">
        <f>SUM(E14,E15,E18,E22,E23,E24)</f>
        <v>0</v>
      </c>
    </row>
  </sheetData>
  <sheetProtection algorithmName="SHA-512" hashValue="Z7vskoErI2DY4g0N7bayFSQigRcGNIhzw7tvwpqlz7NL3ILIh9ba4cnrV88pZAthenHrWbxVXx5pfoFGKQ2pmA==" saltValue="PD4689ACT4vIIA82Z/YRyg==" spinCount="100000" sheet="1" formatCells="0" formatColumns="0" formatRows="0" insertHyperlinks="0"/>
  <customSheetViews>
    <customSheetView guid="{F381BDA6-B2C9-4D35-B675-34ADD0AE2CEA}" scale="90" topLeftCell="A19">
      <selection activeCell="D16" sqref="D16"/>
      <pageMargins left="0.7" right="0.7" top="0.75" bottom="0.75" header="0.3" footer="0.3"/>
      <pageSetup orientation="portrait" horizontalDpi="1200" verticalDpi="1200" r:id="rId1"/>
    </customSheetView>
  </customSheetViews>
  <mergeCells count="23">
    <mergeCell ref="A1:J1"/>
    <mergeCell ref="A2:J2"/>
    <mergeCell ref="A3:J3"/>
    <mergeCell ref="A4:J4"/>
    <mergeCell ref="A5:B5"/>
    <mergeCell ref="A6:B6"/>
    <mergeCell ref="D6:D8"/>
    <mergeCell ref="E6:E8"/>
    <mergeCell ref="A10:B10"/>
    <mergeCell ref="A14:B14"/>
    <mergeCell ref="A11:B11"/>
    <mergeCell ref="A12:B12"/>
    <mergeCell ref="A13:B13"/>
    <mergeCell ref="A9:B9"/>
    <mergeCell ref="I15:I17"/>
    <mergeCell ref="J15:J17"/>
    <mergeCell ref="G24:G27"/>
    <mergeCell ref="G19:G20"/>
    <mergeCell ref="A22:B22"/>
    <mergeCell ref="A23:B23"/>
    <mergeCell ref="A15:B15"/>
    <mergeCell ref="A18:B18"/>
    <mergeCell ref="A24:B24"/>
  </mergeCells>
  <pageMargins left="0.7" right="0.7" top="0.75" bottom="0.75" header="0.3" footer="0.3"/>
  <pageSetup orientation="portrait" horizontalDpi="1200" verticalDpi="1200"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References!$C$18:$C$22</xm:f>
          </x14:formula1>
          <xm:sqref>E16:E17</xm:sqref>
        </x14:dataValidation>
        <x14:dataValidation type="list" allowBlank="1" showInputMessage="1" showErrorMessage="1">
          <x14:formula1>
            <xm:f>References!$C$19:$C$20</xm:f>
          </x14:formula1>
          <xm:sqref>E21</xm:sqref>
        </x14:dataValidation>
        <x14:dataValidation type="list" allowBlank="1" showInputMessage="1" showErrorMessage="1">
          <x14:formula1>
            <xm:f>References!$B$2:$B$3</xm:f>
          </x14:formula1>
          <xm:sqref>E19:E20 E25:E27</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G28"/>
  <sheetViews>
    <sheetView zoomScale="75" zoomScaleNormal="75" workbookViewId="0">
      <selection activeCell="A2" sqref="A2:G2"/>
    </sheetView>
  </sheetViews>
  <sheetFormatPr defaultColWidth="9.140625" defaultRowHeight="15.75" x14ac:dyDescent="0.25"/>
  <cols>
    <col min="1" max="2" width="9.140625" style="255"/>
    <col min="3" max="3" width="52.140625" style="255" bestFit="1" customWidth="1"/>
    <col min="4" max="4" width="17.28515625" style="255" bestFit="1" customWidth="1"/>
    <col min="5" max="5" width="16" style="255" customWidth="1"/>
    <col min="6" max="6" width="64.28515625" style="333" customWidth="1"/>
    <col min="7" max="7" width="30.85546875" style="255" bestFit="1" customWidth="1"/>
    <col min="8" max="16384" width="9.140625" style="255"/>
  </cols>
  <sheetData>
    <row r="1" spans="1:7" ht="21" x14ac:dyDescent="0.25">
      <c r="A1" s="606" t="s">
        <v>187</v>
      </c>
      <c r="B1" s="606"/>
      <c r="C1" s="606"/>
      <c r="D1" s="606"/>
      <c r="E1" s="606"/>
      <c r="F1" s="606"/>
      <c r="G1" s="606"/>
    </row>
    <row r="2" spans="1:7" ht="21" x14ac:dyDescent="0.25">
      <c r="A2" s="607" t="s">
        <v>903</v>
      </c>
      <c r="B2" s="608"/>
      <c r="C2" s="609"/>
      <c r="D2" s="609"/>
      <c r="E2" s="609"/>
      <c r="F2" s="609"/>
      <c r="G2" s="609"/>
    </row>
    <row r="3" spans="1:7" ht="21" x14ac:dyDescent="0.25">
      <c r="A3" s="610" t="s">
        <v>410</v>
      </c>
      <c r="B3" s="610"/>
      <c r="C3" s="610"/>
      <c r="D3" s="610"/>
      <c r="E3" s="610"/>
      <c r="F3" s="610"/>
      <c r="G3" s="610"/>
    </row>
    <row r="4" spans="1:7" s="333" customFormat="1" ht="91.5" customHeight="1" x14ac:dyDescent="0.25">
      <c r="A4" s="566" t="s">
        <v>885</v>
      </c>
      <c r="B4" s="567"/>
      <c r="C4" s="567"/>
      <c r="D4" s="567"/>
      <c r="E4" s="567"/>
      <c r="F4" s="567"/>
      <c r="G4" s="567"/>
    </row>
    <row r="5" spans="1:7" s="333" customFormat="1" x14ac:dyDescent="0.25">
      <c r="A5" s="568" t="s">
        <v>4</v>
      </c>
      <c r="B5" s="569"/>
      <c r="C5" s="326" t="s">
        <v>190</v>
      </c>
      <c r="D5" s="326" t="s">
        <v>191</v>
      </c>
      <c r="E5" s="326" t="s">
        <v>192</v>
      </c>
      <c r="F5" s="326" t="s">
        <v>193</v>
      </c>
      <c r="G5" s="326" t="s">
        <v>194</v>
      </c>
    </row>
    <row r="6" spans="1:7" s="333" customFormat="1" x14ac:dyDescent="0.25">
      <c r="A6" s="571" t="str">
        <f>'Annotated Scorecard 24x36'!A44</f>
        <v>EE.P1</v>
      </c>
      <c r="B6" s="571"/>
      <c r="C6" s="284" t="str">
        <f>'Annotated Scorecard 24x36'!B44</f>
        <v>Minimum Energy Performance</v>
      </c>
      <c r="D6" s="600" t="str">
        <f>'Annotated Scorecard 24x36'!D44</f>
        <v>P</v>
      </c>
      <c r="E6" s="603">
        <f>'Annotated Scorecard 24x36'!E44</f>
        <v>0</v>
      </c>
      <c r="F6" s="344"/>
      <c r="G6" s="441"/>
    </row>
    <row r="7" spans="1:7" s="333" customFormat="1" ht="47.25" x14ac:dyDescent="0.25">
      <c r="A7" s="322"/>
      <c r="B7" s="286" t="s">
        <v>411</v>
      </c>
      <c r="C7" s="351" t="s">
        <v>412</v>
      </c>
      <c r="D7" s="601"/>
      <c r="E7" s="604"/>
      <c r="F7" s="342"/>
      <c r="G7" s="441"/>
    </row>
    <row r="8" spans="1:7" s="333" customFormat="1" x14ac:dyDescent="0.25">
      <c r="A8" s="345"/>
      <c r="B8" s="346" t="s">
        <v>413</v>
      </c>
      <c r="C8" s="340" t="s">
        <v>414</v>
      </c>
      <c r="D8" s="602"/>
      <c r="E8" s="605"/>
      <c r="F8" s="342"/>
      <c r="G8" s="441"/>
    </row>
    <row r="9" spans="1:7" s="333" customFormat="1" ht="31.5" x14ac:dyDescent="0.25">
      <c r="A9" s="571" t="str">
        <f>'Annotated Scorecard 24x36'!A45</f>
        <v>EE.P2</v>
      </c>
      <c r="B9" s="571"/>
      <c r="C9" s="284" t="str">
        <f>'Annotated Scorecard 24x36'!B45</f>
        <v>Commissioning</v>
      </c>
      <c r="D9" s="438" t="str">
        <f>'Annotated Scorecard 24x36'!D45</f>
        <v>P</v>
      </c>
      <c r="E9" s="447">
        <f>'Annotated Scorecard 24x36'!E45</f>
        <v>0</v>
      </c>
      <c r="F9" s="291" t="s">
        <v>445</v>
      </c>
      <c r="G9" s="441"/>
    </row>
    <row r="10" spans="1:7" s="333" customFormat="1" ht="46.5" customHeight="1" x14ac:dyDescent="0.25">
      <c r="A10" s="571" t="str">
        <f>'Annotated Scorecard 24x36'!A46</f>
        <v>EE.P3</v>
      </c>
      <c r="B10" s="571"/>
      <c r="C10" s="284" t="str">
        <f>'Annotated Scorecard 24x36'!B46</f>
        <v>Facility Staff &amp; Occupant Training</v>
      </c>
      <c r="D10" s="440" t="str">
        <f>'Annotated Scorecard 24x36'!D46</f>
        <v>P</v>
      </c>
      <c r="E10" s="439">
        <f>'Annotated Scorecard 24x36'!E46</f>
        <v>0</v>
      </c>
      <c r="F10" s="291" t="s">
        <v>446</v>
      </c>
      <c r="G10" s="441"/>
    </row>
    <row r="11" spans="1:7" s="333" customFormat="1" x14ac:dyDescent="0.25">
      <c r="A11" s="571" t="str">
        <f>'Annotated Scorecard 24x36'!A47</f>
        <v>EE.P4</v>
      </c>
      <c r="B11" s="571"/>
      <c r="C11" s="284" t="str">
        <f>'Annotated Scorecard 24x36'!B47</f>
        <v>Eliminate Ozone Depleting Refrigerants</v>
      </c>
      <c r="D11" s="438" t="str">
        <f>'Annotated Scorecard 24x36'!D47</f>
        <v>P</v>
      </c>
      <c r="E11" s="447">
        <f>'Annotated Scorecard 24x36'!E47</f>
        <v>0</v>
      </c>
      <c r="F11" s="291"/>
      <c r="G11" s="441"/>
    </row>
    <row r="12" spans="1:7" s="333" customFormat="1" ht="47.25" x14ac:dyDescent="0.25">
      <c r="A12" s="571" t="str">
        <f>'Annotated Scorecard 24x36'!A48</f>
        <v>EE.P5</v>
      </c>
      <c r="B12" s="571"/>
      <c r="C12" s="284" t="str">
        <f>'Annotated Scorecard 24x36'!B48</f>
        <v>Base Level Energy Management System</v>
      </c>
      <c r="D12" s="440" t="str">
        <f>'Annotated Scorecard 24x36'!D48</f>
        <v>P</v>
      </c>
      <c r="E12" s="439">
        <f>'Annotated Scorecard 24x36'!E48</f>
        <v>0</v>
      </c>
      <c r="F12" s="291" t="s">
        <v>447</v>
      </c>
      <c r="G12" s="441"/>
    </row>
    <row r="13" spans="1:7" s="333" customFormat="1" ht="63" x14ac:dyDescent="0.25">
      <c r="A13" s="570" t="str">
        <f>'Annotated Scorecard 24x36'!A49</f>
        <v>EE.P6</v>
      </c>
      <c r="B13" s="570"/>
      <c r="C13" s="284" t="str">
        <f>'Annotated Scorecard 24x36'!B49</f>
        <v>ENERGY STAR Equipment</v>
      </c>
      <c r="D13" s="440" t="str">
        <f>'Annotated Scorecard 24x36'!D49</f>
        <v>P</v>
      </c>
      <c r="E13" s="439">
        <f>'Annotated Scorecard 24x36'!E49</f>
        <v>0</v>
      </c>
      <c r="F13" s="291" t="s">
        <v>448</v>
      </c>
      <c r="G13" s="441"/>
    </row>
    <row r="14" spans="1:7" s="333" customFormat="1" x14ac:dyDescent="0.25">
      <c r="A14" s="570" t="str">
        <f>'Annotated Scorecard 24x36'!A50</f>
        <v>EE.C1</v>
      </c>
      <c r="B14" s="570"/>
      <c r="C14" s="284" t="str">
        <f>'Annotated Scorecard 24x36'!B50</f>
        <v>Superior Energy Performance</v>
      </c>
      <c r="D14" s="428" t="s">
        <v>881</v>
      </c>
      <c r="E14" s="360">
        <f>'Annotated Scorecard 24x36'!E50</f>
        <v>0</v>
      </c>
      <c r="F14" s="365"/>
      <c r="G14" s="441"/>
    </row>
    <row r="15" spans="1:7" s="333" customFormat="1" ht="16.5" customHeight="1" x14ac:dyDescent="0.25">
      <c r="A15" s="570" t="str">
        <f>'Annotated Scorecard 24x36'!A51</f>
        <v>EE.C2</v>
      </c>
      <c r="B15" s="570"/>
      <c r="C15" s="284" t="str">
        <f>'Annotated Scorecard 24x36'!B51</f>
        <v xml:space="preserve">Renewable Energy </v>
      </c>
      <c r="D15" s="428" t="s">
        <v>883</v>
      </c>
      <c r="E15" s="360">
        <f>'Annotated Scorecard 24x36'!E51</f>
        <v>0</v>
      </c>
      <c r="F15" s="614" t="s">
        <v>449</v>
      </c>
      <c r="G15" s="611"/>
    </row>
    <row r="16" spans="1:7" s="333" customFormat="1" x14ac:dyDescent="0.25">
      <c r="A16" s="322"/>
      <c r="B16" s="286" t="s">
        <v>422</v>
      </c>
      <c r="C16" s="287" t="s">
        <v>423</v>
      </c>
      <c r="D16" s="352" t="s">
        <v>424</v>
      </c>
      <c r="E16" s="110"/>
      <c r="F16" s="615"/>
      <c r="G16" s="612"/>
    </row>
    <row r="17" spans="1:7" s="333" customFormat="1" x14ac:dyDescent="0.25">
      <c r="A17" s="322"/>
      <c r="B17" s="286" t="s">
        <v>425</v>
      </c>
      <c r="C17" s="287" t="s">
        <v>426</v>
      </c>
      <c r="D17" s="352" t="s">
        <v>424</v>
      </c>
      <c r="E17" s="110"/>
      <c r="F17" s="616"/>
      <c r="G17" s="613"/>
    </row>
    <row r="18" spans="1:7" s="333" customFormat="1" ht="31.5" x14ac:dyDescent="0.25">
      <c r="A18" s="570" t="str">
        <f>'Annotated Scorecard 24x36'!A52</f>
        <v>EE.C3</v>
      </c>
      <c r="B18" s="570"/>
      <c r="C18" s="288" t="str">
        <f>'Annotated Scorecard 24x36'!B52</f>
        <v>Advanced Energy Management System and Submetering</v>
      </c>
      <c r="D18" s="428" t="s">
        <v>424</v>
      </c>
      <c r="E18" s="360">
        <f>'Annotated Scorecard 24x36'!E52</f>
        <v>0</v>
      </c>
      <c r="F18" s="332"/>
      <c r="G18" s="441"/>
    </row>
    <row r="19" spans="1:7" s="333" customFormat="1" x14ac:dyDescent="0.25">
      <c r="A19" s="285"/>
      <c r="B19" s="286" t="s">
        <v>427</v>
      </c>
      <c r="C19" s="287" t="s">
        <v>428</v>
      </c>
      <c r="D19" s="274">
        <v>1</v>
      </c>
      <c r="E19" s="310"/>
      <c r="F19" s="598"/>
      <c r="G19" s="441"/>
    </row>
    <row r="20" spans="1:7" s="333" customFormat="1" x14ac:dyDescent="0.25">
      <c r="A20" s="285"/>
      <c r="B20" s="286" t="s">
        <v>430</v>
      </c>
      <c r="C20" s="287" t="s">
        <v>431</v>
      </c>
      <c r="D20" s="274">
        <v>1</v>
      </c>
      <c r="E20" s="310"/>
      <c r="F20" s="599"/>
      <c r="G20" s="441"/>
    </row>
    <row r="21" spans="1:7" s="333" customFormat="1" x14ac:dyDescent="0.25">
      <c r="A21" s="285"/>
      <c r="B21" s="286" t="s">
        <v>432</v>
      </c>
      <c r="C21" s="384" t="s">
        <v>884</v>
      </c>
      <c r="D21" s="361" t="s">
        <v>434</v>
      </c>
      <c r="E21" s="110"/>
      <c r="F21" s="342"/>
      <c r="G21" s="441"/>
    </row>
    <row r="22" spans="1:7" s="333" customFormat="1" ht="111.75" customHeight="1" x14ac:dyDescent="0.25">
      <c r="A22" s="570" t="str">
        <f>'Annotated Scorecard 24x36'!A53</f>
        <v>EE.C4</v>
      </c>
      <c r="B22" s="570"/>
      <c r="C22" s="288" t="str">
        <f>'Annotated Scorecard 24x36'!B53</f>
        <v>Flex Energy – Solar Ready</v>
      </c>
      <c r="D22" s="313">
        <f>'Annotated Scorecard 24x36'!D53</f>
        <v>1</v>
      </c>
      <c r="E22" s="362">
        <f>'Annotated Scorecard 24x36'!E53</f>
        <v>0</v>
      </c>
      <c r="F22" s="342"/>
      <c r="G22" s="441"/>
    </row>
    <row r="23" spans="1:7" s="333" customFormat="1" x14ac:dyDescent="0.25">
      <c r="A23" s="570" t="str">
        <f>'Annotated Scorecard 24x36'!A54</f>
        <v>EE.C5</v>
      </c>
      <c r="B23" s="570"/>
      <c r="C23" s="288" t="str">
        <f>'Annotated Scorecard 24x36'!B54</f>
        <v>Control Building Envelope Openings</v>
      </c>
      <c r="D23" s="429" t="s">
        <v>283</v>
      </c>
      <c r="E23" s="362">
        <f>'Annotated Scorecard 24x36'!E54</f>
        <v>0</v>
      </c>
      <c r="F23" s="342" t="s">
        <v>450</v>
      </c>
      <c r="G23" s="441"/>
    </row>
    <row r="24" spans="1:7" s="333" customFormat="1" ht="15.75" customHeight="1" x14ac:dyDescent="0.25">
      <c r="A24" s="570" t="str">
        <f>'Annotated Scorecard 24x36'!A55</f>
        <v>EE.C6</v>
      </c>
      <c r="B24" s="570"/>
      <c r="C24" s="288" t="str">
        <f>'Annotated Scorecard 24x36'!B55</f>
        <v>Enhanced Commissioning</v>
      </c>
      <c r="D24" s="428" t="s">
        <v>882</v>
      </c>
      <c r="E24" s="360">
        <f>COUNTIF(E25:E27,"x")</f>
        <v>0</v>
      </c>
      <c r="F24" s="595" t="s">
        <v>451</v>
      </c>
      <c r="G24" s="611"/>
    </row>
    <row r="25" spans="1:7" s="333" customFormat="1" x14ac:dyDescent="0.25">
      <c r="A25" s="322"/>
      <c r="B25" s="286" t="s">
        <v>440</v>
      </c>
      <c r="C25" s="287" t="s">
        <v>441</v>
      </c>
      <c r="D25" s="274">
        <v>1</v>
      </c>
      <c r="E25" s="310"/>
      <c r="F25" s="596"/>
      <c r="G25" s="612"/>
    </row>
    <row r="26" spans="1:7" s="333" customFormat="1" x14ac:dyDescent="0.25">
      <c r="A26" s="322"/>
      <c r="B26" s="286" t="s">
        <v>442</v>
      </c>
      <c r="C26" s="287" t="s">
        <v>443</v>
      </c>
      <c r="D26" s="274">
        <v>1</v>
      </c>
      <c r="E26" s="310"/>
      <c r="F26" s="596"/>
      <c r="G26" s="612"/>
    </row>
    <row r="27" spans="1:7" s="333" customFormat="1" x14ac:dyDescent="0.25">
      <c r="A27" s="322"/>
      <c r="B27" s="286" t="s">
        <v>444</v>
      </c>
      <c r="C27" s="287" t="s">
        <v>43</v>
      </c>
      <c r="D27" s="274">
        <v>1</v>
      </c>
      <c r="E27" s="310"/>
      <c r="F27" s="597"/>
      <c r="G27" s="613"/>
    </row>
    <row r="28" spans="1:7" s="333" customFormat="1" x14ac:dyDescent="0.25">
      <c r="B28" s="349"/>
      <c r="C28" s="321"/>
      <c r="D28" s="350" t="s">
        <v>11</v>
      </c>
      <c r="E28" s="335">
        <f>SUM(E14,E15,E18,E22,E23,E24)</f>
        <v>0</v>
      </c>
    </row>
  </sheetData>
  <sheetProtection algorithmName="SHA-512" hashValue="Hd19j0M1cI3mDvD+/+sxOlcpeU/uAaDaEVJJPgimBkjxsTFNJG7nidCGgV6d9HTEyPKAsOuUpE1tG4fYMQyRFA==" saltValue="pQyeaGxMPC+/M2taEN6E3g==" spinCount="100000" sheet="1" formatCells="0" formatColumns="0" formatRows="0" insertHyperlinks="0"/>
  <customSheetViews>
    <customSheetView guid="{F381BDA6-B2C9-4D35-B675-34ADD0AE2CEA}" scale="90" topLeftCell="A16">
      <selection activeCell="E23" sqref="E23"/>
      <pageMargins left="0.7" right="0.7" top="0.75" bottom="0.75" header="0.3" footer="0.3"/>
      <pageSetup orientation="portrait" horizontalDpi="1200" verticalDpi="1200" r:id="rId1"/>
    </customSheetView>
  </customSheetViews>
  <mergeCells count="24">
    <mergeCell ref="A6:B6"/>
    <mergeCell ref="D6:D8"/>
    <mergeCell ref="E6:E8"/>
    <mergeCell ref="A1:G1"/>
    <mergeCell ref="A2:G2"/>
    <mergeCell ref="A3:G3"/>
    <mergeCell ref="A4:G4"/>
    <mergeCell ref="A5:B5"/>
    <mergeCell ref="A13:B13"/>
    <mergeCell ref="A14:B14"/>
    <mergeCell ref="A15:B15"/>
    <mergeCell ref="A18:B18"/>
    <mergeCell ref="A9:B9"/>
    <mergeCell ref="A10:B10"/>
    <mergeCell ref="A11:B11"/>
    <mergeCell ref="A12:B12"/>
    <mergeCell ref="G15:G17"/>
    <mergeCell ref="G24:G27"/>
    <mergeCell ref="F19:F20"/>
    <mergeCell ref="A22:B22"/>
    <mergeCell ref="A23:B23"/>
    <mergeCell ref="A24:B24"/>
    <mergeCell ref="F24:F27"/>
    <mergeCell ref="F15:F17"/>
  </mergeCells>
  <pageMargins left="0.7" right="0.7" top="0.75" bottom="0.75" header="0.3" footer="0.3"/>
  <pageSetup orientation="portrait" horizontalDpi="1200" verticalDpi="1200"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References!$B$2:$B$3</xm:f>
          </x14:formula1>
          <xm:sqref>E19:E20 E25:E27</xm:sqref>
        </x14:dataValidation>
        <x14:dataValidation type="list" allowBlank="1" showInputMessage="1" showErrorMessage="1">
          <x14:formula1>
            <xm:f>References!$C$19:$C$20</xm:f>
          </x14:formula1>
          <xm:sqref>E21</xm:sqref>
        </x14:dataValidation>
        <x14:dataValidation type="list" allowBlank="1" showInputMessage="1" showErrorMessage="1">
          <x14:formula1>
            <xm:f>References!$C$18:$C$22</xm:f>
          </x14:formula1>
          <xm:sqref>E16:E17</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J21"/>
  <sheetViews>
    <sheetView zoomScale="75" zoomScaleNormal="75" workbookViewId="0">
      <selection activeCell="A2" sqref="A2:J2"/>
    </sheetView>
  </sheetViews>
  <sheetFormatPr defaultColWidth="9.140625" defaultRowHeight="15" x14ac:dyDescent="0.25"/>
  <cols>
    <col min="1" max="2" width="9.140625" style="255"/>
    <col min="3" max="3" width="74.28515625" style="255" bestFit="1" customWidth="1"/>
    <col min="4" max="4" width="17.28515625" style="255" bestFit="1" customWidth="1"/>
    <col min="5" max="5" width="16" style="255" customWidth="1"/>
    <col min="6" max="6" width="17.5703125" style="255" customWidth="1"/>
    <col min="7" max="7" width="64.28515625" style="255" customWidth="1"/>
    <col min="8" max="8" width="30.85546875" style="255" bestFit="1" customWidth="1"/>
    <col min="9" max="9" width="47.5703125" style="255" customWidth="1"/>
    <col min="10" max="10" width="34.5703125" style="255" bestFit="1" customWidth="1"/>
    <col min="11" max="16384" width="9.140625" style="255"/>
  </cols>
  <sheetData>
    <row r="1" spans="1:10" ht="21" x14ac:dyDescent="0.25">
      <c r="A1" s="606" t="s">
        <v>187</v>
      </c>
      <c r="B1" s="606"/>
      <c r="C1" s="606"/>
      <c r="D1" s="606"/>
      <c r="E1" s="606"/>
      <c r="F1" s="606"/>
      <c r="G1" s="606"/>
      <c r="H1" s="606"/>
      <c r="I1" s="606"/>
      <c r="J1" s="606"/>
    </row>
    <row r="2" spans="1:10" ht="21" x14ac:dyDescent="0.25">
      <c r="A2" s="608" t="s">
        <v>903</v>
      </c>
      <c r="B2" s="608"/>
      <c r="C2" s="609"/>
      <c r="D2" s="609"/>
      <c r="E2" s="609"/>
      <c r="F2" s="609"/>
      <c r="G2" s="609"/>
      <c r="H2" s="609"/>
      <c r="I2" s="609"/>
      <c r="J2" s="609"/>
    </row>
    <row r="3" spans="1:10" ht="21" x14ac:dyDescent="0.25">
      <c r="A3" s="610" t="s">
        <v>452</v>
      </c>
      <c r="B3" s="610"/>
      <c r="C3" s="610"/>
      <c r="D3" s="610"/>
      <c r="E3" s="610"/>
      <c r="F3" s="610"/>
      <c r="G3" s="610"/>
      <c r="H3" s="610"/>
      <c r="I3" s="610"/>
      <c r="J3" s="610"/>
    </row>
    <row r="4" spans="1:10" s="333" customFormat="1" ht="78.75" customHeight="1" x14ac:dyDescent="0.25">
      <c r="A4" s="566" t="s">
        <v>885</v>
      </c>
      <c r="B4" s="567"/>
      <c r="C4" s="567"/>
      <c r="D4" s="567"/>
      <c r="E4" s="567"/>
      <c r="F4" s="567"/>
      <c r="G4" s="567"/>
      <c r="H4" s="567"/>
      <c r="I4" s="567"/>
      <c r="J4" s="567"/>
    </row>
    <row r="5" spans="1:10" s="333" customFormat="1" ht="15.75" x14ac:dyDescent="0.25">
      <c r="A5" s="568" t="s">
        <v>4</v>
      </c>
      <c r="B5" s="569"/>
      <c r="C5" s="326" t="s">
        <v>190</v>
      </c>
      <c r="D5" s="326" t="s">
        <v>191</v>
      </c>
      <c r="E5" s="326" t="s">
        <v>192</v>
      </c>
      <c r="F5" s="326" t="s">
        <v>254</v>
      </c>
      <c r="G5" s="326" t="s">
        <v>193</v>
      </c>
      <c r="H5" s="326" t="s">
        <v>194</v>
      </c>
      <c r="I5" s="326" t="s">
        <v>195</v>
      </c>
      <c r="J5" s="327" t="s">
        <v>196</v>
      </c>
    </row>
    <row r="6" spans="1:10" s="373" customFormat="1" ht="15.75" x14ac:dyDescent="0.25">
      <c r="A6" s="617" t="str">
        <f>'Annotated Scorecard 24x36'!I10</f>
        <v>WE.P1</v>
      </c>
      <c r="B6" s="618"/>
      <c r="C6" s="372" t="str">
        <f>'Annotated Scorecard 24x36'!J10</f>
        <v>Outdoor Water Budget and Irrigation System Performance</v>
      </c>
      <c r="D6" s="623" t="str">
        <f>'Annotated Scorecard 24x36'!L10</f>
        <v>P</v>
      </c>
      <c r="E6" s="626">
        <f>'Annotated Scorecard 24x36'!M10</f>
        <v>0</v>
      </c>
      <c r="F6" s="366"/>
      <c r="G6" s="366"/>
      <c r="H6" s="444"/>
      <c r="J6" s="443"/>
    </row>
    <row r="7" spans="1:10" s="373" customFormat="1" ht="48.75" customHeight="1" x14ac:dyDescent="0.25">
      <c r="A7" s="285"/>
      <c r="B7" s="286" t="s">
        <v>453</v>
      </c>
      <c r="C7" s="374" t="s">
        <v>454</v>
      </c>
      <c r="D7" s="624"/>
      <c r="E7" s="627"/>
      <c r="F7" s="366"/>
      <c r="G7" s="366"/>
      <c r="H7" s="444"/>
      <c r="I7" s="367" t="s">
        <v>455</v>
      </c>
      <c r="J7" s="443"/>
    </row>
    <row r="8" spans="1:10" s="373" customFormat="1" ht="110.25" x14ac:dyDescent="0.25">
      <c r="A8" s="285"/>
      <c r="B8" s="286" t="s">
        <v>456</v>
      </c>
      <c r="C8" s="374" t="s">
        <v>457</v>
      </c>
      <c r="D8" s="625"/>
      <c r="E8" s="628"/>
      <c r="F8" s="366"/>
      <c r="G8" s="366"/>
      <c r="H8" s="444"/>
      <c r="I8" s="367" t="s">
        <v>458</v>
      </c>
      <c r="J8" s="443"/>
    </row>
    <row r="9" spans="1:10" s="333" customFormat="1" ht="94.5" x14ac:dyDescent="0.25">
      <c r="A9" s="617" t="str">
        <f>'Annotated Scorecard 24x36'!I11</f>
        <v>WE.P2</v>
      </c>
      <c r="B9" s="618"/>
      <c r="C9" s="372" t="str">
        <f>'Annotated Scorecard 24x36'!J11</f>
        <v>Minimum Reduction in Indoor Potable Water Use</v>
      </c>
      <c r="D9" s="438" t="str">
        <f>'Annotated Scorecard 24x36'!L11</f>
        <v>P</v>
      </c>
      <c r="E9" s="439">
        <f>'Annotated Scorecard 24x36'!M11</f>
        <v>0</v>
      </c>
      <c r="F9" s="406" t="s">
        <v>459</v>
      </c>
      <c r="G9" s="287"/>
      <c r="H9" s="441"/>
      <c r="I9" s="342" t="s">
        <v>897</v>
      </c>
      <c r="J9" s="441"/>
    </row>
    <row r="10" spans="1:10" s="333" customFormat="1" ht="94.5" x14ac:dyDescent="0.25">
      <c r="A10" s="617" t="str">
        <f>'Annotated Scorecard 24x36'!I12</f>
        <v>WE.C1</v>
      </c>
      <c r="B10" s="618"/>
      <c r="C10" s="372" t="str">
        <f>'Annotated Scorecard 24x36'!J12</f>
        <v>Indoor Water Use Reduction</v>
      </c>
      <c r="D10" s="379">
        <f>'Annotated Scorecard 24x36'!L12</f>
        <v>5</v>
      </c>
      <c r="E10" s="360">
        <f>'Annotated Scorecard 24x36'!M12</f>
        <v>0</v>
      </c>
      <c r="F10" s="406" t="s">
        <v>459</v>
      </c>
      <c r="G10" s="287"/>
      <c r="H10" s="441"/>
      <c r="I10" s="342" t="s">
        <v>897</v>
      </c>
      <c r="J10" s="441"/>
    </row>
    <row r="11" spans="1:10" s="333" customFormat="1" ht="15.75" x14ac:dyDescent="0.25">
      <c r="A11" s="617" t="str">
        <f>'Annotated Scorecard 24x36'!I13</f>
        <v>WE.C2</v>
      </c>
      <c r="B11" s="618"/>
      <c r="C11" s="372" t="str">
        <f>'Annotated Scorecard 24x36'!J13</f>
        <v>Reduce Potable Water Use for Sewage Conveyance</v>
      </c>
      <c r="D11" s="359">
        <f>'Annotated Scorecard 24x36'!L13</f>
        <v>4</v>
      </c>
      <c r="E11" s="323">
        <f>'Annotated Scorecard 24x36'!M13</f>
        <v>0</v>
      </c>
      <c r="F11" s="287"/>
      <c r="G11" s="287"/>
      <c r="H11" s="441"/>
      <c r="J11" s="441"/>
    </row>
    <row r="12" spans="1:10" s="333" customFormat="1" ht="31.5" x14ac:dyDescent="0.25">
      <c r="A12" s="285"/>
      <c r="B12" s="286" t="s">
        <v>460</v>
      </c>
      <c r="C12" s="287" t="s">
        <v>461</v>
      </c>
      <c r="D12" s="274" t="s">
        <v>462</v>
      </c>
      <c r="E12" s="310"/>
      <c r="G12" s="287"/>
      <c r="H12" s="441"/>
      <c r="I12" s="344" t="s">
        <v>463</v>
      </c>
      <c r="J12" s="441"/>
    </row>
    <row r="13" spans="1:10" s="333" customFormat="1" ht="54" customHeight="1" x14ac:dyDescent="0.25">
      <c r="A13" s="285"/>
      <c r="B13" s="286" t="s">
        <v>464</v>
      </c>
      <c r="C13" s="287" t="s">
        <v>465</v>
      </c>
      <c r="D13" s="311">
        <v>2</v>
      </c>
      <c r="E13" s="310"/>
      <c r="F13" s="629" t="s">
        <v>459</v>
      </c>
      <c r="G13" s="287"/>
      <c r="H13" s="441"/>
      <c r="I13" s="631" t="s">
        <v>898</v>
      </c>
      <c r="J13" s="441"/>
    </row>
    <row r="14" spans="1:10" s="333" customFormat="1" ht="54" customHeight="1" x14ac:dyDescent="0.25">
      <c r="A14" s="285"/>
      <c r="B14" s="286" t="s">
        <v>466</v>
      </c>
      <c r="C14" s="287" t="s">
        <v>467</v>
      </c>
      <c r="D14" s="311">
        <v>4</v>
      </c>
      <c r="E14" s="310"/>
      <c r="F14" s="630"/>
      <c r="G14" s="287"/>
      <c r="H14" s="441"/>
      <c r="I14" s="632"/>
      <c r="J14" s="441"/>
    </row>
    <row r="15" spans="1:10" s="333" customFormat="1" ht="126" x14ac:dyDescent="0.25">
      <c r="A15" s="617" t="str">
        <f>'Annotated Scorecard 24x36'!I14</f>
        <v>WE.C3</v>
      </c>
      <c r="B15" s="618"/>
      <c r="C15" s="372" t="str">
        <f>'Annotated Scorecard 24x36'!J14</f>
        <v>Reduce Potable Water Use for Non Recreational Landscaping Areas</v>
      </c>
      <c r="D15" s="323">
        <f>'Annotated Scorecard 24x36'!L14</f>
        <v>3</v>
      </c>
      <c r="E15" s="323">
        <f>'Annotated Scorecard 24x36'!M14</f>
        <v>0</v>
      </c>
      <c r="F15" s="287"/>
      <c r="G15" s="341" t="s">
        <v>468</v>
      </c>
      <c r="H15" s="441"/>
      <c r="I15" s="378" t="s">
        <v>469</v>
      </c>
      <c r="J15" s="441"/>
    </row>
    <row r="16" spans="1:10" s="333" customFormat="1" ht="94.5" x14ac:dyDescent="0.25">
      <c r="A16" s="617" t="str">
        <f>'Annotated Scorecard 24x36'!I15</f>
        <v>WE.C4</v>
      </c>
      <c r="B16" s="618"/>
      <c r="C16" s="372" t="str">
        <f>'Annotated Scorecard 24x36'!J15</f>
        <v>Reduce Potable Water Use for Recreational Landscaping Areas</v>
      </c>
      <c r="D16" s="323">
        <f>'Annotated Scorecard 24x36'!L15</f>
        <v>2</v>
      </c>
      <c r="E16" s="360">
        <f>'Annotated Scorecard 24x36'!M15</f>
        <v>0</v>
      </c>
      <c r="F16" s="287"/>
      <c r="G16" s="287"/>
      <c r="H16" s="441"/>
      <c r="I16" s="228" t="s">
        <v>470</v>
      </c>
      <c r="J16" s="441"/>
    </row>
    <row r="17" spans="1:10" s="333" customFormat="1" ht="45.75" customHeight="1" x14ac:dyDescent="0.25">
      <c r="A17" s="617" t="str">
        <f>'Annotated Scorecard 24x36'!I16</f>
        <v>WE.C5</v>
      </c>
      <c r="B17" s="618"/>
      <c r="C17" s="372" t="str">
        <f>'Annotated Scorecard 24x36'!J16</f>
        <v>Irrigation System Commissioning</v>
      </c>
      <c r="D17" s="359">
        <f>'Annotated Scorecard 24x36'!L16</f>
        <v>1</v>
      </c>
      <c r="E17" s="360">
        <f>'Annotated Scorecard 24x36'!M16</f>
        <v>0</v>
      </c>
      <c r="F17" s="287"/>
      <c r="G17" s="342" t="s">
        <v>471</v>
      </c>
      <c r="H17" s="441"/>
      <c r="I17" s="287"/>
      <c r="J17" s="441"/>
    </row>
    <row r="18" spans="1:10" s="333" customFormat="1" ht="45" customHeight="1" x14ac:dyDescent="0.25">
      <c r="A18" s="617" t="str">
        <f>'Annotated Scorecard 24x36'!I17</f>
        <v>WE.C6</v>
      </c>
      <c r="B18" s="618"/>
      <c r="C18" s="372" t="str">
        <f>'Annotated Scorecard 24x36'!J17</f>
        <v>Water Management System</v>
      </c>
      <c r="D18" s="323">
        <f>'Annotated Scorecard 24x36'!L17</f>
        <v>4</v>
      </c>
      <c r="E18" s="360">
        <f>'Annotated Scorecard 24x36'!M17</f>
        <v>0</v>
      </c>
      <c r="F18" s="620"/>
      <c r="G18" s="328"/>
      <c r="H18" s="442"/>
      <c r="I18" s="598" t="s">
        <v>472</v>
      </c>
      <c r="J18" s="442"/>
    </row>
    <row r="19" spans="1:10" s="333" customFormat="1" ht="39" customHeight="1" x14ac:dyDescent="0.25">
      <c r="A19" s="293"/>
      <c r="B19" s="294" t="s">
        <v>473</v>
      </c>
      <c r="C19" s="340" t="s">
        <v>474</v>
      </c>
      <c r="D19" s="274">
        <v>2</v>
      </c>
      <c r="E19" s="310"/>
      <c r="F19" s="621"/>
      <c r="G19" s="287"/>
      <c r="H19" s="441"/>
      <c r="I19" s="619"/>
      <c r="J19" s="441"/>
    </row>
    <row r="20" spans="1:10" s="333" customFormat="1" ht="39.75" customHeight="1" x14ac:dyDescent="0.25">
      <c r="A20" s="322"/>
      <c r="B20" s="286" t="s">
        <v>475</v>
      </c>
      <c r="C20" s="340" t="s">
        <v>476</v>
      </c>
      <c r="D20" s="274">
        <v>4</v>
      </c>
      <c r="E20" s="310"/>
      <c r="F20" s="622"/>
      <c r="G20" s="287"/>
      <c r="H20" s="441"/>
      <c r="I20" s="599"/>
      <c r="J20" s="441"/>
    </row>
    <row r="21" spans="1:10" s="333" customFormat="1" ht="15.75" x14ac:dyDescent="0.25">
      <c r="D21" s="377" t="s">
        <v>11</v>
      </c>
      <c r="E21" s="287">
        <f>SUM(E10,E11,E15,E16,E17,E18)</f>
        <v>0</v>
      </c>
    </row>
  </sheetData>
  <sheetProtection algorithmName="SHA-512" hashValue="b9ohm4WDOBzZwhRdm92QYtx2unp7mLuvnuctKneeiXJVaKEJN8KU0IW7Lg/dP3QcNPNCP5ANLnOZjQqrxXv9Ng==" saltValue="abRktOt6pAyZUpwpSXsw3w==" spinCount="100000" sheet="1" formatCells="0" formatColumns="0" formatRows="0" insertHyperlinks="0"/>
  <customSheetViews>
    <customSheetView guid="{F381BDA6-B2C9-4D35-B675-34ADD0AE2CEA}" scale="90">
      <selection activeCell="A4" sqref="A4:J4"/>
      <pageMargins left="0.7" right="0.7" top="0.75" bottom="0.75" header="0.3" footer="0.3"/>
      <pageSetup orientation="portrait" horizontalDpi="4294967293" verticalDpi="0" r:id="rId1"/>
    </customSheetView>
  </customSheetViews>
  <mergeCells count="19">
    <mergeCell ref="A6:B6"/>
    <mergeCell ref="D6:D8"/>
    <mergeCell ref="E6:E8"/>
    <mergeCell ref="F13:F14"/>
    <mergeCell ref="I13:I14"/>
    <mergeCell ref="A9:B9"/>
    <mergeCell ref="A10:B10"/>
    <mergeCell ref="A11:B11"/>
    <mergeCell ref="A1:J1"/>
    <mergeCell ref="A2:J2"/>
    <mergeCell ref="A3:J3"/>
    <mergeCell ref="A4:J4"/>
    <mergeCell ref="A5:B5"/>
    <mergeCell ref="A15:B15"/>
    <mergeCell ref="A16:B16"/>
    <mergeCell ref="A17:B17"/>
    <mergeCell ref="I18:I20"/>
    <mergeCell ref="F18:F20"/>
    <mergeCell ref="A18:B18"/>
  </mergeCells>
  <hyperlinks>
    <hyperlink ref="F9" location="'WE.P2_C1 - H2O &amp; WE.C2 - Sewage'!A1" display="Complete Table WE.P1_C1 - H2O &amp; WE.C2 - Sewage"/>
    <hyperlink ref="F10" location="'WE.P2_C1 - H2O &amp; WE.C2 - Sewage'!A1" display="Complete Table WE.P1_C1 - H2O &amp; WE.C2 - Sewage"/>
    <hyperlink ref="F13:F14" location="'WE.P2_C1 - H2O &amp; WE.C2 - Sewage'!A1" display="Complete Table WE.P1_C1 - H2O &amp; WE.C2 - Sewage"/>
  </hyperlinks>
  <pageMargins left="0.7" right="0.7" top="0.75" bottom="0.75" header="0.3" footer="0.3"/>
  <pageSetup orientation="portrait" horizontalDpi="4294967293" verticalDpi="0"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References!$B$2:$B$3</xm:f>
          </x14:formula1>
          <xm:sqref>E12:E14 E19:E20</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BE446A2A579B44B9F2C12123119F918" ma:contentTypeVersion="13" ma:contentTypeDescription="Create a new document." ma:contentTypeScope="" ma:versionID="1ac75f663b4e855f4dae899be8c02228">
  <xsd:schema xmlns:xsd="http://www.w3.org/2001/XMLSchema" xmlns:xs="http://www.w3.org/2001/XMLSchema" xmlns:p="http://schemas.microsoft.com/office/2006/metadata/properties" xmlns:ns3="aef63f80-dce5-4610-b480-35f730ee3c4a" xmlns:ns4="42289a6b-018b-4860-a1fa-9e966e30419f" targetNamespace="http://schemas.microsoft.com/office/2006/metadata/properties" ma:root="true" ma:fieldsID="42308a67072b6f5de13240b878a0ef41" ns3:_="" ns4:_="">
    <xsd:import namespace="aef63f80-dce5-4610-b480-35f730ee3c4a"/>
    <xsd:import namespace="42289a6b-018b-4860-a1fa-9e966e30419f"/>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Location" minOccurs="0"/>
                <xsd:element ref="ns4:SharedWithUsers" minOccurs="0"/>
                <xsd:element ref="ns4:SharedWithDetails" minOccurs="0"/>
                <xsd:element ref="ns4:SharingHintHash" minOccurs="0"/>
                <xsd:element ref="ns3:MediaServiceOCR"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ef63f80-dce5-4610-b480-35f730ee3c4a"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AutoTags" ma:index="11" nillable="true" ma:displayName="MediaServiceAutoTags" ma:description="" ma:internalName="MediaServiceAutoTags" ma:readOnly="true">
      <xsd:simpleType>
        <xsd:restriction base="dms:Text"/>
      </xsd:simpleType>
    </xsd:element>
    <xsd:element name="MediaServiceLocation" ma:index="12" nillable="true" ma:displayName="MediaServiceLocation" ma:description="" ma:internalName="MediaServiceLocation" ma:readOnly="true">
      <xsd:simpleType>
        <xsd:restriction base="dms:Text"/>
      </xsd:simpleType>
    </xsd:element>
    <xsd:element name="MediaServiceOCR" ma:index="16" nillable="true" ma:displayName="MediaServiceOCR"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2289a6b-018b-4860-a1fa-9e966e30419f" elementFormDefault="qualified">
    <xsd:import namespace="http://schemas.microsoft.com/office/2006/documentManagement/types"/>
    <xsd:import namespace="http://schemas.microsoft.com/office/infopath/2007/PartnerControls"/>
    <xsd:element name="SharedWithUsers" ma:index="1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SharingHintHash" ma:index="15"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1D24011-FC91-49A1-984A-B7268EF03144}">
  <ds:schemaRefs>
    <ds:schemaRef ds:uri="http://schemas.microsoft.com/sharepoint/v3/contenttype/forms"/>
  </ds:schemaRefs>
</ds:datastoreItem>
</file>

<file path=customXml/itemProps2.xml><?xml version="1.0" encoding="utf-8"?>
<ds:datastoreItem xmlns:ds="http://schemas.openxmlformats.org/officeDocument/2006/customXml" ds:itemID="{0CCC43BE-BCC3-49D7-BEC4-BFBB450659B0}">
  <ds:schemaRefs>
    <ds:schemaRef ds:uri="http://schemas.microsoft.com/office/2006/metadata/properties"/>
    <ds:schemaRef ds:uri="http://purl.org/dc/terms/"/>
    <ds:schemaRef ds:uri="http://schemas.openxmlformats.org/package/2006/metadata/core-properties"/>
    <ds:schemaRef ds:uri="42289a6b-018b-4860-a1fa-9e966e30419f"/>
    <ds:schemaRef ds:uri="http://schemas.microsoft.com/office/2006/documentManagement/types"/>
    <ds:schemaRef ds:uri="http://schemas.microsoft.com/office/infopath/2007/PartnerControls"/>
    <ds:schemaRef ds:uri="aef63f80-dce5-4610-b480-35f730ee3c4a"/>
    <ds:schemaRef ds:uri="http://purl.org/dc/elements/1.1/"/>
    <ds:schemaRef ds:uri="http://www.w3.org/XML/1998/namespace"/>
    <ds:schemaRef ds:uri="http://purl.org/dc/dcmitype/"/>
  </ds:schemaRefs>
</ds:datastoreItem>
</file>

<file path=customXml/itemProps3.xml><?xml version="1.0" encoding="utf-8"?>
<ds:datastoreItem xmlns:ds="http://schemas.openxmlformats.org/officeDocument/2006/customXml" ds:itemID="{03D30177-BE58-49FE-BB5F-5B981B62C0D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ef63f80-dce5-4610-b480-35f730ee3c4a"/>
    <ds:schemaRef ds:uri="42289a6b-018b-4860-a1fa-9e966e3041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27</vt:i4>
      </vt:variant>
      <vt:variant>
        <vt:lpstr>Named Ranges</vt:lpstr>
      </vt:variant>
      <vt:variant>
        <vt:i4>2</vt:i4>
      </vt:variant>
    </vt:vector>
  </HeadingPairs>
  <TitlesOfParts>
    <vt:vector size="29" baseType="lpstr">
      <vt:lpstr>Project Summary</vt:lpstr>
      <vt:lpstr>Annotated Scorecard 24x36</vt:lpstr>
      <vt:lpstr>II Design</vt:lpstr>
      <vt:lpstr>II Construction</vt:lpstr>
      <vt:lpstr>EQ Design</vt:lpstr>
      <vt:lpstr>EQ Construction</vt:lpstr>
      <vt:lpstr>EE Design</vt:lpstr>
      <vt:lpstr>EE Construction</vt:lpstr>
      <vt:lpstr>WE Design</vt:lpstr>
      <vt:lpstr>WE Construction</vt:lpstr>
      <vt:lpstr>SS Design</vt:lpstr>
      <vt:lpstr>SS Construction</vt:lpstr>
      <vt:lpstr>MW Design</vt:lpstr>
      <vt:lpstr>MW Construction</vt:lpstr>
      <vt:lpstr>OM Design</vt:lpstr>
      <vt:lpstr>OM Construction</vt:lpstr>
      <vt:lpstr>EQ.P5_C1- View Windows</vt:lpstr>
      <vt:lpstr>EQ.C2 - Daylighting</vt:lpstr>
      <vt:lpstr>WE.P2_C1 - H2O &amp; WE.C2 - Sewage</vt:lpstr>
      <vt:lpstr>SS.C3.1 - Central Location</vt:lpstr>
      <vt:lpstr>SS.C5 - Reduce Bldg Footprint</vt:lpstr>
      <vt:lpstr>SS.C6 - Human Powered Trans</vt:lpstr>
      <vt:lpstr>SS.C7.1 - Parking</vt:lpstr>
      <vt:lpstr>SS.C8.1 - PostConstr Stormwater</vt:lpstr>
      <vt:lpstr>Materials Plan Sheet</vt:lpstr>
      <vt:lpstr>MW.C8 &amp; .C9 - Reuse</vt:lpstr>
      <vt:lpstr>References</vt:lpstr>
      <vt:lpstr>'Annotated Scorecard 24x36'!Print_Area</vt:lpstr>
      <vt:lpstr>'Project Summary'!Print_Area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Stephany Mason</dc:creator>
  <cp:keywords/>
  <dc:description/>
  <cp:lastModifiedBy>Elisabeth</cp:lastModifiedBy>
  <cp:revision>1</cp:revision>
  <dcterms:created xsi:type="dcterms:W3CDTF">2016-05-05T20:52:28Z</dcterms:created>
  <dcterms:modified xsi:type="dcterms:W3CDTF">2020-01-27T20:36:43Z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0x0101004BE446A2A579B44B9F2C12123119F918</vt:lpwstr>
  </property>
  <property fmtid="{D5CDD505-2E9C-101B-9397-08002B2CF9AE}" pid="3" name="TemplateUrl">
    <vt:lpwstr/>
  </property>
  <property fmtid="{D5CDD505-2E9C-101B-9397-08002B2CF9AE}" pid="4" name="Order">
    <vt:r8>187800</vt:r8>
  </property>
  <property fmtid="{D5CDD505-2E9C-101B-9397-08002B2CF9AE}" pid="5" name="ComplianceAssetId">
    <vt:lpwstr/>
  </property>
  <property fmtid="{D5CDD505-2E9C-101B-9397-08002B2CF9AE}" pid="6" name="xd_Signature">
    <vt:bool>false</vt:bool>
  </property>
  <property fmtid="{D5CDD505-2E9C-101B-9397-08002B2CF9AE}" pid="7" name="xd_ProgID">
    <vt:lpwstr/>
  </property>
</Properties>
</file>