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showInkAnnotation="0" codeName="ThisWorkbook" defaultThemeVersion="124226"/>
  <mc:AlternateContent xmlns:mc="http://schemas.openxmlformats.org/markup-compatibility/2006">
    <mc:Choice Requires="x15">
      <x15ac:absPath xmlns:x15ac="http://schemas.microsoft.com/office/spreadsheetml/2010/11/ac" url="/Users/AHB 1/Desktop/"/>
    </mc:Choice>
  </mc:AlternateContent>
  <xr:revisionPtr revIDLastSave="0" documentId="8_{05B7FE1E-34DC-EC41-B2B0-E32AFBDB88F0}" xr6:coauthVersionLast="47" xr6:coauthVersionMax="47" xr10:uidLastSave="{00000000-0000-0000-0000-000000000000}"/>
  <bookViews>
    <workbookView xWindow="-29300" yWindow="-6400" windowWidth="28800" windowHeight="17500" tabRatio="770" activeTab="1" xr2:uid="{00000000-000D-0000-FFFF-FFFF00000000}"/>
  </bookViews>
  <sheets>
    <sheet name="Project Summary" sheetId="45" r:id="rId1"/>
    <sheet name="Annotated Scorecard 24x36 (PS1)" sheetId="13" r:id="rId2"/>
    <sheet name="II Design" sheetId="15" r:id="rId3"/>
    <sheet name="II Construction" sheetId="37" r:id="rId4"/>
    <sheet name="EQ Design" sheetId="18" r:id="rId5"/>
    <sheet name="EQ 11.1 - Daylighting" sheetId="9" r:id="rId6"/>
    <sheet name="EQ 12.1- View Windows" sheetId="8" r:id="rId7"/>
    <sheet name="EQ Construction" sheetId="38" r:id="rId8"/>
    <sheet name="EE Design" sheetId="19" r:id="rId9"/>
    <sheet name="EE Construction" sheetId="39" r:id="rId10"/>
    <sheet name="WE Design" sheetId="21" r:id="rId11"/>
    <sheet name="WE 2.1 - Sewage Conveyance" sheetId="1" r:id="rId12"/>
    <sheet name="WE Construction" sheetId="40" r:id="rId13"/>
    <sheet name="SS Design" sheetId="23" r:id="rId14"/>
    <sheet name="SS 3.1 - Minimize Site Disturba" sheetId="35" r:id="rId15"/>
    <sheet name="SS 5.1.1 - PostConstr Stormwat" sheetId="29" r:id="rId16"/>
    <sheet name="SS 6.1.1 - Central Location" sheetId="7" r:id="rId17"/>
    <sheet name="SS 9.1.1 - Human Powered Trans" sheetId="6" r:id="rId18"/>
    <sheet name="SS Construction" sheetId="42" r:id="rId19"/>
    <sheet name="MW Design" sheetId="26" r:id="rId20"/>
    <sheet name="MW C&amp;D Summary" sheetId="44" r:id="rId21"/>
    <sheet name="Materials 24x36 (PS2)" sheetId="31" r:id="rId22"/>
    <sheet name="MW 8.1 &amp; 9.1 - Reuse" sheetId="36" r:id="rId23"/>
    <sheet name="MW Construction" sheetId="25" r:id="rId24"/>
    <sheet name="OM Design" sheetId="27" r:id="rId25"/>
    <sheet name="OM Construction" sheetId="43" r:id="rId26"/>
    <sheet name="References" sheetId="3" state="hidden" r:id="rId27"/>
  </sheets>
  <definedNames>
    <definedName name="_xlnm._FilterDatabase" localSheetId="0" hidden="1">'Project Summary'!$L$14:$L$15</definedName>
    <definedName name="ACT">"Acoustical Ceiling Tile"</definedName>
    <definedName name="AS">"Adhesives &amp; Sealants"</definedName>
    <definedName name="CD">"Casework/Doors"</definedName>
    <definedName name="CWA">"Composite Wood and Agrifiber"</definedName>
    <definedName name="CWS">"Ceiling and Wall Systems"</definedName>
    <definedName name="Division1" localSheetId="26">References!#REF!</definedName>
    <definedName name="Division10" localSheetId="26">References!#REF!</definedName>
    <definedName name="Division11" localSheetId="26">References!#REF!</definedName>
    <definedName name="Division12" localSheetId="26">References!#REF!</definedName>
    <definedName name="Division13" localSheetId="26">References!#REF!</definedName>
    <definedName name="Division14" localSheetId="26">References!#REF!</definedName>
    <definedName name="Division15" localSheetId="26">References!#REF!</definedName>
    <definedName name="Division16" localSheetId="26">References!#REF!</definedName>
    <definedName name="Division2" localSheetId="26">References!#REF!</definedName>
    <definedName name="Division3" localSheetId="26">References!#REF!</definedName>
    <definedName name="Division4" localSheetId="26">References!#REF!</definedName>
    <definedName name="Division5" localSheetId="26">References!#REF!</definedName>
    <definedName name="Division6" localSheetId="26">References!#REF!</definedName>
    <definedName name="Division7" localSheetId="26">References!#REF!</definedName>
    <definedName name="Division8" localSheetId="26">References!#REF!</definedName>
    <definedName name="Division9" localSheetId="26">References!#REF!</definedName>
    <definedName name="FDHPD">"Full Disclosure HPD"</definedName>
    <definedName name="FF">"Furniture and Furnishings"</definedName>
    <definedName name="FS">"Flooring Systems"</definedName>
    <definedName name="New">"'Scorecard 30x42 (PS1) NEW'!"</definedName>
    <definedName name="No">'EQ Design'!$E$23</definedName>
    <definedName name="PC">"Paints &amp; Coatings"</definedName>
    <definedName name="_xlnm.Print_Area" localSheetId="1">'Annotated Scorecard 24x36 (PS1)'!$A$1:$Y$63</definedName>
    <definedName name="_xlnm.Print_Area" localSheetId="20">'MW C&amp;D Summary'!$A$1:$I$84</definedName>
    <definedName name="_xlnm.Print_Area" localSheetId="0">'Project Summary'!$B$1:$K$53</definedName>
    <definedName name="SEPD">"Standard EPD"</definedName>
    <definedName name="Shared">"'Scorecard 30x42 (PS1) SHARED'!$F"</definedName>
    <definedName name="SHPD">"Standard HPD"</definedName>
    <definedName name="WC">"Wall Covering"</definedName>
    <definedName name="WF">"Wall Finishes"</definedName>
    <definedName name="Z_D93DEB68_3703_49B5_ACDC_93AA123A7D29_.wvu.Cols" localSheetId="20" hidden="1">'MW C&amp;D Summary'!$J:$L</definedName>
    <definedName name="Z_D93DEB68_3703_49B5_ACDC_93AA123A7D29_.wvu.Cols" localSheetId="0" hidden="1">'Project Summary'!$L:$M</definedName>
    <definedName name="Z_D93DEB68_3703_49B5_ACDC_93AA123A7D29_.wvu.FilterData" localSheetId="0" hidden="1">'Project Summary'!$L$14:$L$15</definedName>
    <definedName name="Z_D93DEB68_3703_49B5_ACDC_93AA123A7D29_.wvu.PrintArea" localSheetId="20" hidden="1">'MW C&amp;D Summary'!$A$1:$I$18</definedName>
    <definedName name="Z_D93DEB68_3703_49B5_ACDC_93AA123A7D29_.wvu.PrintArea" localSheetId="0" hidden="1">'Project Summary'!$B$1:$K$53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63" i="13" l="1"/>
  <c r="Q35" i="13"/>
  <c r="Q10" i="13"/>
  <c r="E51" i="13"/>
  <c r="E23" i="13"/>
  <c r="H38" i="9"/>
  <c r="H41" i="9" l="1"/>
  <c r="E41" i="9"/>
  <c r="E38" i="9"/>
  <c r="B41" i="9"/>
  <c r="B38" i="9"/>
  <c r="B39" i="35" l="1"/>
  <c r="C35" i="35"/>
  <c r="B28" i="35"/>
  <c r="D26" i="35"/>
  <c r="B21" i="35"/>
  <c r="G19" i="35"/>
  <c r="E19" i="35"/>
  <c r="D14" i="35"/>
  <c r="B9" i="35"/>
  <c r="B10" i="35" s="1"/>
  <c r="E10" i="6" l="1"/>
  <c r="D8" i="6"/>
  <c r="R115" i="31" l="1"/>
  <c r="E11" i="40" l="1"/>
  <c r="E22" i="40"/>
  <c r="E7" i="40"/>
  <c r="E25" i="26"/>
  <c r="E6" i="25"/>
  <c r="E7" i="25"/>
  <c r="E8" i="25"/>
  <c r="E9" i="25"/>
  <c r="E14" i="25"/>
  <c r="E17" i="25"/>
  <c r="E18" i="25"/>
  <c r="E19" i="25"/>
  <c r="E22" i="25"/>
  <c r="E23" i="25"/>
  <c r="E24" i="25"/>
  <c r="E25" i="25"/>
  <c r="E28" i="25"/>
  <c r="E29" i="25"/>
  <c r="D29" i="25"/>
  <c r="C29" i="25"/>
  <c r="A29" i="25"/>
  <c r="D28" i="25"/>
  <c r="C28" i="25"/>
  <c r="A28" i="25"/>
  <c r="E6" i="26"/>
  <c r="E7" i="26"/>
  <c r="E8" i="26"/>
  <c r="E9" i="26"/>
  <c r="E14" i="26"/>
  <c r="E17" i="26"/>
  <c r="E18" i="26"/>
  <c r="E19" i="26"/>
  <c r="E22" i="26"/>
  <c r="E23" i="26"/>
  <c r="E24" i="26"/>
  <c r="E28" i="26"/>
  <c r="E29" i="26"/>
  <c r="D29" i="26"/>
  <c r="C29" i="26"/>
  <c r="A29" i="26"/>
  <c r="D28" i="26"/>
  <c r="C28" i="26"/>
  <c r="A28" i="26"/>
  <c r="AB115" i="31"/>
  <c r="AB116" i="31"/>
  <c r="D9" i="25"/>
  <c r="C9" i="25"/>
  <c r="A9" i="25"/>
  <c r="D8" i="25"/>
  <c r="C8" i="25"/>
  <c r="A8" i="25"/>
  <c r="D9" i="26"/>
  <c r="C9" i="26"/>
  <c r="A9" i="26"/>
  <c r="D7" i="25"/>
  <c r="C7" i="25"/>
  <c r="A7" i="25"/>
  <c r="D8" i="26"/>
  <c r="C8" i="26"/>
  <c r="A8" i="26"/>
  <c r="A7" i="26"/>
  <c r="C7" i="26"/>
  <c r="D7" i="26"/>
  <c r="E23" i="40"/>
  <c r="D23" i="40"/>
  <c r="C23" i="40"/>
  <c r="A23" i="40"/>
  <c r="E23" i="21"/>
  <c r="D23" i="21"/>
  <c r="C23" i="21"/>
  <c r="A23" i="21"/>
  <c r="E6" i="39"/>
  <c r="E7" i="39"/>
  <c r="E8" i="39"/>
  <c r="E11" i="39"/>
  <c r="E12" i="39"/>
  <c r="E13" i="39"/>
  <c r="E14" i="39"/>
  <c r="E15" i="39"/>
  <c r="E16" i="39"/>
  <c r="E19" i="39"/>
  <c r="E20" i="39"/>
  <c r="E21" i="39"/>
  <c r="D21" i="39"/>
  <c r="C21" i="39"/>
  <c r="A21" i="39"/>
  <c r="D20" i="39"/>
  <c r="C20" i="39"/>
  <c r="A20" i="39"/>
  <c r="E6" i="38"/>
  <c r="E7" i="38"/>
  <c r="E10" i="38"/>
  <c r="E11" i="38"/>
  <c r="E19" i="38"/>
  <c r="E20" i="38"/>
  <c r="E21" i="38"/>
  <c r="E25" i="38"/>
  <c r="E28" i="38"/>
  <c r="E29" i="38"/>
  <c r="E30" i="38"/>
  <c r="E37" i="38"/>
  <c r="E38" i="38"/>
  <c r="E39" i="38"/>
  <c r="E40" i="38"/>
  <c r="E41" i="38"/>
  <c r="E42" i="38"/>
  <c r="E45" i="38"/>
  <c r="E49" i="38"/>
  <c r="E53" i="38"/>
  <c r="E62" i="38"/>
  <c r="E63" i="38"/>
  <c r="E67" i="38"/>
  <c r="E68" i="38"/>
  <c r="E72" i="38"/>
  <c r="E73" i="38"/>
  <c r="E6" i="18"/>
  <c r="E7" i="18"/>
  <c r="E10" i="18"/>
  <c r="E11" i="18"/>
  <c r="E19" i="18"/>
  <c r="E20" i="18"/>
  <c r="E21" i="18"/>
  <c r="E25" i="18"/>
  <c r="E28" i="18"/>
  <c r="E29" i="18"/>
  <c r="E30" i="18"/>
  <c r="E37" i="18"/>
  <c r="E38" i="18"/>
  <c r="E39" i="18"/>
  <c r="E40" i="18"/>
  <c r="E41" i="18"/>
  <c r="E42" i="18"/>
  <c r="E45" i="18"/>
  <c r="E49" i="18"/>
  <c r="E53" i="18"/>
  <c r="E62" i="18"/>
  <c r="E63" i="18"/>
  <c r="E67" i="18"/>
  <c r="E68" i="18"/>
  <c r="E72" i="18"/>
  <c r="E73" i="18"/>
  <c r="E6" i="19"/>
  <c r="E7" i="19"/>
  <c r="E8" i="19"/>
  <c r="E11" i="19"/>
  <c r="E12" i="19"/>
  <c r="E13" i="19"/>
  <c r="E14" i="19"/>
  <c r="E15" i="19"/>
  <c r="E16" i="19"/>
  <c r="E19" i="19"/>
  <c r="E20" i="19"/>
  <c r="E21" i="19"/>
  <c r="D21" i="19"/>
  <c r="C21" i="19"/>
  <c r="A21" i="19"/>
  <c r="D20" i="19"/>
  <c r="C20" i="19"/>
  <c r="A20" i="19"/>
  <c r="D73" i="38"/>
  <c r="C73" i="38"/>
  <c r="A73" i="38"/>
  <c r="D72" i="38"/>
  <c r="C72" i="38"/>
  <c r="A72" i="38"/>
  <c r="D73" i="18"/>
  <c r="C73" i="18"/>
  <c r="A73" i="18"/>
  <c r="D72" i="18"/>
  <c r="C72" i="18"/>
  <c r="A72" i="18"/>
  <c r="D49" i="18"/>
  <c r="P35" i="13"/>
  <c r="P10" i="13"/>
  <c r="D51" i="13"/>
  <c r="D23" i="13"/>
  <c r="AD16" i="31"/>
  <c r="AD11" i="31"/>
  <c r="AD1" i="31"/>
  <c r="Z132" i="31"/>
  <c r="Z129" i="31"/>
  <c r="Z126" i="31"/>
  <c r="Z127" i="31" s="1"/>
  <c r="Z123" i="31"/>
  <c r="Z124" i="31" s="1"/>
  <c r="Z120" i="31"/>
  <c r="Z117" i="31"/>
  <c r="Z115" i="31"/>
  <c r="X115" i="31"/>
  <c r="Z133" i="31"/>
  <c r="Z130" i="31"/>
  <c r="Z121" i="31"/>
  <c r="Z118" i="31"/>
  <c r="G73" i="44"/>
  <c r="F73" i="44"/>
  <c r="F13" i="44" s="1"/>
  <c r="H73" i="44"/>
  <c r="H13" i="44" s="1"/>
  <c r="G13" i="44"/>
  <c r="C10" i="1"/>
  <c r="D10" i="1"/>
  <c r="H5" i="1"/>
  <c r="G3" i="3" s="1"/>
  <c r="E10" i="1" s="1"/>
  <c r="F10" i="1"/>
  <c r="C13" i="1"/>
  <c r="D13" i="1"/>
  <c r="E13" i="1"/>
  <c r="F13" i="1"/>
  <c r="G13" i="1"/>
  <c r="C11" i="1"/>
  <c r="D11" i="1"/>
  <c r="F11" i="1"/>
  <c r="C9" i="1"/>
  <c r="D9" i="1"/>
  <c r="F9" i="1"/>
  <c r="J11" i="9"/>
  <c r="H11" i="9"/>
  <c r="F11" i="9"/>
  <c r="E11" i="9"/>
  <c r="D11" i="9"/>
  <c r="E6" i="43"/>
  <c r="E7" i="43"/>
  <c r="E8" i="43"/>
  <c r="E12" i="43"/>
  <c r="E16" i="43"/>
  <c r="E17" i="43"/>
  <c r="E18" i="43"/>
  <c r="E21" i="43"/>
  <c r="E24" i="43"/>
  <c r="E25" i="43"/>
  <c r="D25" i="43"/>
  <c r="C25" i="43"/>
  <c r="A25" i="43"/>
  <c r="D24" i="43"/>
  <c r="C24" i="43"/>
  <c r="A24" i="43"/>
  <c r="D21" i="43"/>
  <c r="C21" i="43"/>
  <c r="A21" i="43"/>
  <c r="D18" i="43"/>
  <c r="C18" i="43"/>
  <c r="A18" i="43"/>
  <c r="D17" i="43"/>
  <c r="C17" i="43"/>
  <c r="A17" i="43"/>
  <c r="D16" i="43"/>
  <c r="C16" i="43"/>
  <c r="A16" i="43"/>
  <c r="D12" i="43"/>
  <c r="C12" i="43"/>
  <c r="A12" i="43"/>
  <c r="D8" i="43"/>
  <c r="C8" i="43"/>
  <c r="A8" i="43"/>
  <c r="D7" i="43"/>
  <c r="C7" i="43"/>
  <c r="A7" i="43"/>
  <c r="D6" i="43"/>
  <c r="C6" i="43"/>
  <c r="A6" i="43"/>
  <c r="D25" i="25"/>
  <c r="C25" i="25"/>
  <c r="A25" i="25"/>
  <c r="D24" i="25"/>
  <c r="C24" i="25"/>
  <c r="A24" i="25"/>
  <c r="D23" i="25"/>
  <c r="C23" i="25"/>
  <c r="A23" i="25"/>
  <c r="D22" i="25"/>
  <c r="C22" i="25"/>
  <c r="A22" i="25"/>
  <c r="D19" i="25"/>
  <c r="C19" i="25"/>
  <c r="A19" i="25"/>
  <c r="D18" i="25"/>
  <c r="C18" i="25"/>
  <c r="A18" i="25"/>
  <c r="D17" i="25"/>
  <c r="C17" i="25"/>
  <c r="A17" i="25"/>
  <c r="D14" i="25"/>
  <c r="C14" i="25"/>
  <c r="A14" i="25"/>
  <c r="D6" i="25"/>
  <c r="C6" i="25"/>
  <c r="A6" i="25"/>
  <c r="A14" i="26"/>
  <c r="C14" i="26"/>
  <c r="D14" i="26"/>
  <c r="E6" i="42"/>
  <c r="E9" i="42"/>
  <c r="E17" i="42"/>
  <c r="E21" i="42"/>
  <c r="E22" i="42"/>
  <c r="E26" i="42"/>
  <c r="E30" i="42"/>
  <c r="E31" i="42"/>
  <c r="E37" i="42"/>
  <c r="E41" i="42"/>
  <c r="E42" i="42"/>
  <c r="E46" i="42"/>
  <c r="E49" i="42"/>
  <c r="E52" i="42"/>
  <c r="D52" i="42"/>
  <c r="C52" i="42"/>
  <c r="A52" i="42"/>
  <c r="D49" i="42"/>
  <c r="C49" i="42"/>
  <c r="A49" i="42"/>
  <c r="D46" i="42"/>
  <c r="C46" i="42"/>
  <c r="A46" i="42"/>
  <c r="D42" i="42"/>
  <c r="C42" i="42"/>
  <c r="A42" i="42"/>
  <c r="D41" i="42"/>
  <c r="C41" i="42"/>
  <c r="A41" i="42"/>
  <c r="D37" i="42"/>
  <c r="C37" i="42"/>
  <c r="A37" i="42"/>
  <c r="D31" i="42"/>
  <c r="C31" i="42"/>
  <c r="A31" i="42"/>
  <c r="D30" i="42"/>
  <c r="C30" i="42"/>
  <c r="A30" i="42"/>
  <c r="D26" i="42"/>
  <c r="C26" i="42"/>
  <c r="A26" i="42"/>
  <c r="D22" i="42"/>
  <c r="C22" i="42"/>
  <c r="A22" i="42"/>
  <c r="D21" i="42"/>
  <c r="C21" i="42"/>
  <c r="A21" i="42"/>
  <c r="D17" i="42"/>
  <c r="C17" i="42"/>
  <c r="A17" i="42"/>
  <c r="D9" i="42"/>
  <c r="C9" i="42"/>
  <c r="A9" i="42"/>
  <c r="D6" i="42"/>
  <c r="C6" i="42"/>
  <c r="A6" i="42"/>
  <c r="E52" i="23"/>
  <c r="D52" i="23"/>
  <c r="C52" i="23"/>
  <c r="A52" i="23"/>
  <c r="E49" i="23"/>
  <c r="D49" i="23"/>
  <c r="C49" i="23"/>
  <c r="A49" i="23"/>
  <c r="E14" i="40"/>
  <c r="E19" i="40"/>
  <c r="D22" i="40"/>
  <c r="C22" i="40"/>
  <c r="A22" i="40"/>
  <c r="D19" i="40"/>
  <c r="C19" i="40"/>
  <c r="A19" i="40"/>
  <c r="D14" i="40"/>
  <c r="C14" i="40"/>
  <c r="A14" i="40"/>
  <c r="D11" i="40"/>
  <c r="C11" i="40"/>
  <c r="A11" i="40"/>
  <c r="D7" i="40"/>
  <c r="C7" i="40"/>
  <c r="A7" i="40"/>
  <c r="E6" i="40"/>
  <c r="D6" i="40"/>
  <c r="C6" i="40"/>
  <c r="A6" i="40"/>
  <c r="D19" i="39"/>
  <c r="C19" i="39"/>
  <c r="A19" i="39"/>
  <c r="D16" i="39"/>
  <c r="C16" i="39"/>
  <c r="A16" i="39"/>
  <c r="D15" i="39"/>
  <c r="C15" i="39"/>
  <c r="A15" i="39"/>
  <c r="D14" i="39"/>
  <c r="C14" i="39"/>
  <c r="A14" i="39"/>
  <c r="D13" i="39"/>
  <c r="C13" i="39"/>
  <c r="A13" i="39"/>
  <c r="D12" i="39"/>
  <c r="C12" i="39"/>
  <c r="A12" i="39"/>
  <c r="D11" i="39"/>
  <c r="C11" i="39"/>
  <c r="A11" i="39"/>
  <c r="D8" i="39"/>
  <c r="C8" i="39"/>
  <c r="A8" i="39"/>
  <c r="D7" i="39"/>
  <c r="C7" i="39"/>
  <c r="A7" i="39"/>
  <c r="D6" i="39"/>
  <c r="C6" i="39"/>
  <c r="A6" i="39"/>
  <c r="D68" i="38"/>
  <c r="C68" i="38"/>
  <c r="A68" i="38"/>
  <c r="D67" i="38"/>
  <c r="C67" i="38"/>
  <c r="A67" i="38"/>
  <c r="D63" i="38"/>
  <c r="C63" i="38"/>
  <c r="A63" i="38"/>
  <c r="D62" i="38"/>
  <c r="C62" i="38"/>
  <c r="A62" i="38"/>
  <c r="D53" i="38"/>
  <c r="C53" i="38"/>
  <c r="A53" i="38"/>
  <c r="D49" i="38"/>
  <c r="C49" i="38"/>
  <c r="A49" i="38"/>
  <c r="D45" i="38"/>
  <c r="C45" i="38"/>
  <c r="A45" i="38"/>
  <c r="D42" i="38"/>
  <c r="C42" i="38"/>
  <c r="A42" i="38"/>
  <c r="D41" i="38"/>
  <c r="C41" i="38"/>
  <c r="A41" i="38"/>
  <c r="D40" i="38"/>
  <c r="C40" i="38"/>
  <c r="A40" i="38"/>
  <c r="D39" i="38"/>
  <c r="C39" i="38"/>
  <c r="A39" i="38"/>
  <c r="D38" i="38"/>
  <c r="C38" i="38"/>
  <c r="A38" i="38"/>
  <c r="D37" i="38"/>
  <c r="C37" i="38"/>
  <c r="A37" i="38"/>
  <c r="D30" i="38"/>
  <c r="C30" i="38"/>
  <c r="A30" i="38"/>
  <c r="D29" i="38"/>
  <c r="C29" i="38"/>
  <c r="A29" i="38"/>
  <c r="D28" i="38"/>
  <c r="C28" i="38"/>
  <c r="A28" i="38"/>
  <c r="D25" i="38"/>
  <c r="C25" i="38"/>
  <c r="A25" i="38"/>
  <c r="D21" i="38"/>
  <c r="C21" i="38"/>
  <c r="A21" i="38"/>
  <c r="D20" i="38"/>
  <c r="C20" i="38"/>
  <c r="A20" i="38"/>
  <c r="D19" i="38"/>
  <c r="C19" i="38"/>
  <c r="A19" i="38"/>
  <c r="D11" i="38"/>
  <c r="C11" i="38"/>
  <c r="A11" i="38"/>
  <c r="D10" i="38"/>
  <c r="C10" i="38"/>
  <c r="A10" i="38"/>
  <c r="D7" i="38"/>
  <c r="C7" i="38"/>
  <c r="A7" i="38"/>
  <c r="D6" i="38"/>
  <c r="C6" i="38"/>
  <c r="A6" i="38"/>
  <c r="D68" i="18"/>
  <c r="C68" i="18"/>
  <c r="A68" i="18"/>
  <c r="D67" i="18"/>
  <c r="C67" i="18"/>
  <c r="A67" i="18"/>
  <c r="D63" i="18"/>
  <c r="C63" i="18"/>
  <c r="A63" i="18"/>
  <c r="D62" i="18"/>
  <c r="C62" i="18"/>
  <c r="A62" i="18"/>
  <c r="D53" i="18"/>
  <c r="C53" i="18"/>
  <c r="A53" i="18"/>
  <c r="C49" i="18"/>
  <c r="A49" i="18"/>
  <c r="D45" i="18"/>
  <c r="C45" i="18"/>
  <c r="A45" i="18"/>
  <c r="D42" i="18"/>
  <c r="C42" i="18"/>
  <c r="A42" i="18"/>
  <c r="D41" i="18"/>
  <c r="C41" i="18"/>
  <c r="A41" i="18"/>
  <c r="D19" i="18"/>
  <c r="H39" i="8"/>
  <c r="G39" i="8"/>
  <c r="I39" i="8" s="1"/>
  <c r="J39" i="8" s="1"/>
  <c r="F39" i="8"/>
  <c r="H38" i="8"/>
  <c r="G38" i="8"/>
  <c r="I38" i="8"/>
  <c r="J38" i="8" s="1"/>
  <c r="F38" i="8"/>
  <c r="G37" i="8"/>
  <c r="H37" i="8"/>
  <c r="I37" i="8"/>
  <c r="J37" i="8"/>
  <c r="F37" i="8"/>
  <c r="H36" i="8"/>
  <c r="I36" i="8" s="1"/>
  <c r="J36" i="8" s="1"/>
  <c r="G36" i="8"/>
  <c r="F36" i="8"/>
  <c r="H35" i="8"/>
  <c r="G35" i="8"/>
  <c r="I35" i="8" s="1"/>
  <c r="J35" i="8" s="1"/>
  <c r="F35" i="8"/>
  <c r="H34" i="8"/>
  <c r="I34" i="8" s="1"/>
  <c r="J34" i="8" s="1"/>
  <c r="G34" i="8"/>
  <c r="F34" i="8"/>
  <c r="G33" i="8"/>
  <c r="H33" i="8"/>
  <c r="I33" i="8" s="1"/>
  <c r="J33" i="8" s="1"/>
  <c r="F33" i="8"/>
  <c r="G32" i="8"/>
  <c r="H32" i="8"/>
  <c r="I32" i="8"/>
  <c r="J32" i="8" s="1"/>
  <c r="F32" i="8"/>
  <c r="H31" i="8"/>
  <c r="G31" i="8"/>
  <c r="I31" i="8" s="1"/>
  <c r="J31" i="8" s="1"/>
  <c r="F31" i="8"/>
  <c r="H30" i="8"/>
  <c r="G30" i="8"/>
  <c r="I30" i="8"/>
  <c r="J30" i="8" s="1"/>
  <c r="F30" i="8"/>
  <c r="G29" i="8"/>
  <c r="H29" i="8"/>
  <c r="I29" i="8"/>
  <c r="J29" i="8"/>
  <c r="F29" i="8"/>
  <c r="G28" i="8"/>
  <c r="I28" i="8" s="1"/>
  <c r="J28" i="8" s="1"/>
  <c r="H28" i="8"/>
  <c r="F28" i="8"/>
  <c r="H27" i="8"/>
  <c r="G27" i="8"/>
  <c r="I27" i="8" s="1"/>
  <c r="J27" i="8" s="1"/>
  <c r="F27" i="8"/>
  <c r="H26" i="8"/>
  <c r="I26" i="8" s="1"/>
  <c r="J26" i="8" s="1"/>
  <c r="G26" i="8"/>
  <c r="F26" i="8"/>
  <c r="H49" i="8"/>
  <c r="G49" i="8"/>
  <c r="I49" i="8" s="1"/>
  <c r="J49" i="8" s="1"/>
  <c r="F49" i="8"/>
  <c r="H48" i="8"/>
  <c r="G48" i="8"/>
  <c r="I48" i="8"/>
  <c r="J48" i="8" s="1"/>
  <c r="F48" i="8"/>
  <c r="G47" i="8"/>
  <c r="I47" i="8" s="1"/>
  <c r="J47" i="8" s="1"/>
  <c r="H47" i="8"/>
  <c r="F47" i="8"/>
  <c r="H46" i="8"/>
  <c r="I46" i="8" s="1"/>
  <c r="J46" i="8" s="1"/>
  <c r="G46" i="8"/>
  <c r="F46" i="8"/>
  <c r="H45" i="8"/>
  <c r="G45" i="8"/>
  <c r="I45" i="8" s="1"/>
  <c r="J45" i="8" s="1"/>
  <c r="F45" i="8"/>
  <c r="H44" i="8"/>
  <c r="G44" i="8"/>
  <c r="I44" i="8"/>
  <c r="J44" i="8" s="1"/>
  <c r="F44" i="8"/>
  <c r="H43" i="8"/>
  <c r="G43" i="8"/>
  <c r="I43" i="8" s="1"/>
  <c r="J43" i="8" s="1"/>
  <c r="F43" i="8"/>
  <c r="H42" i="8"/>
  <c r="G42" i="8"/>
  <c r="I42" i="8"/>
  <c r="J42" i="8" s="1"/>
  <c r="F42" i="8"/>
  <c r="H41" i="8"/>
  <c r="G41" i="8"/>
  <c r="I41" i="8"/>
  <c r="J41" i="8"/>
  <c r="F41" i="8"/>
  <c r="H40" i="8"/>
  <c r="G40" i="8"/>
  <c r="I40" i="8" s="1"/>
  <c r="J40" i="8" s="1"/>
  <c r="F40" i="8"/>
  <c r="H25" i="8"/>
  <c r="G25" i="8"/>
  <c r="I25" i="8"/>
  <c r="J25" i="8"/>
  <c r="F25" i="8"/>
  <c r="H24" i="8"/>
  <c r="I24" i="8" s="1"/>
  <c r="J24" i="8" s="1"/>
  <c r="G24" i="8"/>
  <c r="F24" i="8"/>
  <c r="E30" i="37"/>
  <c r="D30" i="37"/>
  <c r="C30" i="37"/>
  <c r="B30" i="37"/>
  <c r="A30" i="37"/>
  <c r="E26" i="37"/>
  <c r="D26" i="37"/>
  <c r="C26" i="37"/>
  <c r="B26" i="37"/>
  <c r="A26" i="37"/>
  <c r="E23" i="37"/>
  <c r="D23" i="37"/>
  <c r="C23" i="37"/>
  <c r="B23" i="37"/>
  <c r="A23" i="37"/>
  <c r="E22" i="37"/>
  <c r="D22" i="37"/>
  <c r="C22" i="37"/>
  <c r="B22" i="37"/>
  <c r="A22" i="37"/>
  <c r="E17" i="37"/>
  <c r="D17" i="37"/>
  <c r="C17" i="37"/>
  <c r="B17" i="37"/>
  <c r="A17" i="37"/>
  <c r="E16" i="37"/>
  <c r="D16" i="37"/>
  <c r="C16" i="37"/>
  <c r="B16" i="37"/>
  <c r="A16" i="37"/>
  <c r="E15" i="37"/>
  <c r="D15" i="37"/>
  <c r="C15" i="37"/>
  <c r="B15" i="37"/>
  <c r="A15" i="37"/>
  <c r="E14" i="37"/>
  <c r="D14" i="37"/>
  <c r="C14" i="37"/>
  <c r="B14" i="37"/>
  <c r="A14" i="37"/>
  <c r="E11" i="37"/>
  <c r="D11" i="37"/>
  <c r="C11" i="37"/>
  <c r="B11" i="37"/>
  <c r="A11" i="37"/>
  <c r="E7" i="37"/>
  <c r="D7" i="37"/>
  <c r="C7" i="37"/>
  <c r="B7" i="37"/>
  <c r="A7" i="37"/>
  <c r="E6" i="37"/>
  <c r="D6" i="37"/>
  <c r="C6" i="37"/>
  <c r="B6" i="37"/>
  <c r="A6" i="37"/>
  <c r="E9" i="7"/>
  <c r="C9" i="7"/>
  <c r="E8" i="7"/>
  <c r="C8" i="7"/>
  <c r="H19" i="1"/>
  <c r="H20" i="1"/>
  <c r="H18" i="1"/>
  <c r="H29" i="1"/>
  <c r="G29" i="1"/>
  <c r="E6" i="15"/>
  <c r="E11" i="15"/>
  <c r="D10" i="9"/>
  <c r="C25" i="27"/>
  <c r="A25" i="27"/>
  <c r="E25" i="27"/>
  <c r="D25" i="27"/>
  <c r="C24" i="27"/>
  <c r="A24" i="27"/>
  <c r="C21" i="27"/>
  <c r="A21" i="27"/>
  <c r="C18" i="27"/>
  <c r="A18" i="27"/>
  <c r="E18" i="27"/>
  <c r="D18" i="27"/>
  <c r="C17" i="27"/>
  <c r="A17" i="27"/>
  <c r="C16" i="27"/>
  <c r="A16" i="27"/>
  <c r="D16" i="27"/>
  <c r="D17" i="27"/>
  <c r="D21" i="27"/>
  <c r="D24" i="27"/>
  <c r="E12" i="27"/>
  <c r="D12" i="27"/>
  <c r="C12" i="27"/>
  <c r="A12" i="27"/>
  <c r="E8" i="27"/>
  <c r="D8" i="27"/>
  <c r="C8" i="27"/>
  <c r="A8" i="27"/>
  <c r="E7" i="27"/>
  <c r="D7" i="27"/>
  <c r="C7" i="27"/>
  <c r="A7" i="27"/>
  <c r="E6" i="27"/>
  <c r="D6" i="27"/>
  <c r="C6" i="27"/>
  <c r="A6" i="27"/>
  <c r="D25" i="26"/>
  <c r="C25" i="26"/>
  <c r="A25" i="26"/>
  <c r="D24" i="26"/>
  <c r="C24" i="26"/>
  <c r="A24" i="26"/>
  <c r="D23" i="26"/>
  <c r="C23" i="26"/>
  <c r="A23" i="26"/>
  <c r="D22" i="26"/>
  <c r="C22" i="26"/>
  <c r="A22" i="26"/>
  <c r="D19" i="26"/>
  <c r="C19" i="26"/>
  <c r="A19" i="26"/>
  <c r="D18" i="26"/>
  <c r="C18" i="26"/>
  <c r="A18" i="26"/>
  <c r="D17" i="26"/>
  <c r="C17" i="26"/>
  <c r="A17" i="26"/>
  <c r="D6" i="26"/>
  <c r="C6" i="26"/>
  <c r="A6" i="26"/>
  <c r="C21" i="23"/>
  <c r="E46" i="23"/>
  <c r="D46" i="23"/>
  <c r="C46" i="23"/>
  <c r="A46" i="23"/>
  <c r="E42" i="23"/>
  <c r="D42" i="23"/>
  <c r="C42" i="23"/>
  <c r="A42" i="23"/>
  <c r="E41" i="23"/>
  <c r="D41" i="23"/>
  <c r="C41" i="23"/>
  <c r="A41" i="23"/>
  <c r="E37" i="23"/>
  <c r="D37" i="23"/>
  <c r="C37" i="23"/>
  <c r="A37" i="23"/>
  <c r="E31" i="23"/>
  <c r="D31" i="23"/>
  <c r="C31" i="23"/>
  <c r="A31" i="23"/>
  <c r="E30" i="23"/>
  <c r="D30" i="23"/>
  <c r="C30" i="23"/>
  <c r="A30" i="23"/>
  <c r="E26" i="23"/>
  <c r="D26" i="23"/>
  <c r="C26" i="23"/>
  <c r="A26" i="23"/>
  <c r="E22" i="23"/>
  <c r="D22" i="23"/>
  <c r="E21" i="23"/>
  <c r="D21" i="23"/>
  <c r="C22" i="23"/>
  <c r="A22" i="23"/>
  <c r="A21" i="23"/>
  <c r="E17" i="23"/>
  <c r="D17" i="23"/>
  <c r="C17" i="23"/>
  <c r="A17" i="23"/>
  <c r="C9" i="23"/>
  <c r="A9" i="23"/>
  <c r="C6" i="23"/>
  <c r="A6" i="23"/>
  <c r="C22" i="21"/>
  <c r="C19" i="21"/>
  <c r="C14" i="21"/>
  <c r="C11" i="21"/>
  <c r="C7" i="21"/>
  <c r="A22" i="21"/>
  <c r="A19" i="21"/>
  <c r="A14" i="21"/>
  <c r="A11" i="21"/>
  <c r="A7" i="21"/>
  <c r="C6" i="21"/>
  <c r="A6" i="21"/>
  <c r="D40" i="18"/>
  <c r="C19" i="19"/>
  <c r="A19" i="19"/>
  <c r="C16" i="19"/>
  <c r="A16" i="19"/>
  <c r="C15" i="19"/>
  <c r="D15" i="19"/>
  <c r="A15" i="19"/>
  <c r="C14" i="19"/>
  <c r="A14" i="19"/>
  <c r="D13" i="19"/>
  <c r="C13" i="19"/>
  <c r="A13" i="19"/>
  <c r="D12" i="19"/>
  <c r="C12" i="19"/>
  <c r="A12" i="19"/>
  <c r="D11" i="19"/>
  <c r="C11" i="19"/>
  <c r="A11" i="19"/>
  <c r="D8" i="19"/>
  <c r="C8" i="19"/>
  <c r="A8" i="19"/>
  <c r="D7" i="19"/>
  <c r="C7" i="19"/>
  <c r="A7" i="19"/>
  <c r="C6" i="19"/>
  <c r="A6" i="19"/>
  <c r="C40" i="18"/>
  <c r="A40" i="18"/>
  <c r="C39" i="18"/>
  <c r="C38" i="18"/>
  <c r="A39" i="18"/>
  <c r="A38" i="18"/>
  <c r="C37" i="18"/>
  <c r="A37" i="18"/>
  <c r="C30" i="18"/>
  <c r="A30" i="18"/>
  <c r="C29" i="18"/>
  <c r="A29" i="18"/>
  <c r="A28" i="18"/>
  <c r="C28" i="18"/>
  <c r="C25" i="18"/>
  <c r="A25" i="18"/>
  <c r="C21" i="18"/>
  <c r="A21" i="18"/>
  <c r="C20" i="18"/>
  <c r="A20" i="18"/>
  <c r="C19" i="18"/>
  <c r="C11" i="18"/>
  <c r="D11" i="18"/>
  <c r="A19" i="18"/>
  <c r="A11" i="18"/>
  <c r="C10" i="18"/>
  <c r="A10" i="18"/>
  <c r="E7" i="21"/>
  <c r="E11" i="21"/>
  <c r="E14" i="21"/>
  <c r="E19" i="21"/>
  <c r="E22" i="21"/>
  <c r="D14" i="21"/>
  <c r="E6" i="21"/>
  <c r="D6" i="21"/>
  <c r="D7" i="21"/>
  <c r="D19" i="19"/>
  <c r="D16" i="19"/>
  <c r="D38" i="18"/>
  <c r="D37" i="18"/>
  <c r="D30" i="18"/>
  <c r="D21" i="18"/>
  <c r="D10" i="18"/>
  <c r="D7" i="18"/>
  <c r="C7" i="18"/>
  <c r="A7" i="18"/>
  <c r="D6" i="18"/>
  <c r="C6" i="18"/>
  <c r="A6" i="18"/>
  <c r="C30" i="15"/>
  <c r="E26" i="15"/>
  <c r="E30" i="15"/>
  <c r="D26" i="15"/>
  <c r="C26" i="15"/>
  <c r="A26" i="15"/>
  <c r="B26" i="15"/>
  <c r="E23" i="15"/>
  <c r="D23" i="15"/>
  <c r="C23" i="15"/>
  <c r="A23" i="15"/>
  <c r="B23" i="15"/>
  <c r="E22" i="15"/>
  <c r="D22" i="15"/>
  <c r="C22" i="15"/>
  <c r="A22" i="15"/>
  <c r="B22" i="15"/>
  <c r="A17" i="15"/>
  <c r="E17" i="15"/>
  <c r="D17" i="15"/>
  <c r="C17" i="15"/>
  <c r="B17" i="15"/>
  <c r="E16" i="15"/>
  <c r="D16" i="15"/>
  <c r="C16" i="15"/>
  <c r="A16" i="15"/>
  <c r="B16" i="15"/>
  <c r="E15" i="15"/>
  <c r="D15" i="15"/>
  <c r="C15" i="15"/>
  <c r="C14" i="15"/>
  <c r="A15" i="15"/>
  <c r="B15" i="15"/>
  <c r="E14" i="15"/>
  <c r="C11" i="15"/>
  <c r="D11" i="15"/>
  <c r="E7" i="15"/>
  <c r="D7" i="15"/>
  <c r="C7" i="15"/>
  <c r="C6" i="15"/>
  <c r="A7" i="15"/>
  <c r="B7" i="15"/>
  <c r="B11" i="15"/>
  <c r="A11" i="15"/>
  <c r="B30" i="15"/>
  <c r="A30" i="15"/>
  <c r="B14" i="15"/>
  <c r="A14" i="15"/>
  <c r="B6" i="15"/>
  <c r="A6" i="15"/>
  <c r="E16" i="27"/>
  <c r="E24" i="27"/>
  <c r="E17" i="27"/>
  <c r="E21" i="27"/>
  <c r="E6" i="23"/>
  <c r="E9" i="23"/>
  <c r="D6" i="23"/>
  <c r="D9" i="23"/>
  <c r="D22" i="21"/>
  <c r="D19" i="21"/>
  <c r="D11" i="21"/>
  <c r="D14" i="19"/>
  <c r="D6" i="19"/>
  <c r="D28" i="18"/>
  <c r="D29" i="18"/>
  <c r="D20" i="18"/>
  <c r="D39" i="18"/>
  <c r="D25" i="18"/>
  <c r="D30" i="15"/>
  <c r="D14" i="15"/>
  <c r="D6" i="15"/>
  <c r="D12" i="1"/>
  <c r="E12" i="1"/>
  <c r="F12" i="1"/>
  <c r="H16" i="1"/>
  <c r="H17" i="1"/>
  <c r="H21" i="1"/>
  <c r="H22" i="1"/>
  <c r="H23" i="1"/>
  <c r="H24" i="1"/>
  <c r="H25" i="1"/>
  <c r="R116" i="31"/>
  <c r="F25" i="1"/>
  <c r="E25" i="1"/>
  <c r="D25" i="1"/>
  <c r="C25" i="1"/>
  <c r="F24" i="1"/>
  <c r="E24" i="1"/>
  <c r="D24" i="1"/>
  <c r="C24" i="1"/>
  <c r="F23" i="1"/>
  <c r="E23" i="1"/>
  <c r="D23" i="1"/>
  <c r="C23" i="1"/>
  <c r="F22" i="1"/>
  <c r="E22" i="1"/>
  <c r="D22" i="1"/>
  <c r="C22" i="1"/>
  <c r="F21" i="1"/>
  <c r="E21" i="1"/>
  <c r="D21" i="1"/>
  <c r="C21" i="1"/>
  <c r="F17" i="1"/>
  <c r="E17" i="1"/>
  <c r="D17" i="1"/>
  <c r="C17" i="1"/>
  <c r="F16" i="1"/>
  <c r="E16" i="1"/>
  <c r="D16" i="1"/>
  <c r="C16" i="1"/>
  <c r="F15" i="1"/>
  <c r="E15" i="1"/>
  <c r="D15" i="1"/>
  <c r="C15" i="1"/>
  <c r="F14" i="1"/>
  <c r="D14" i="1"/>
  <c r="C14" i="1"/>
  <c r="C12" i="1"/>
  <c r="E14" i="1"/>
  <c r="G25" i="1"/>
  <c r="G24" i="1"/>
  <c r="G23" i="1"/>
  <c r="G22" i="1"/>
  <c r="G21" i="1"/>
  <c r="G20" i="1"/>
  <c r="G19" i="1"/>
  <c r="G18" i="1"/>
  <c r="G17" i="1"/>
  <c r="G16" i="1"/>
  <c r="D10" i="13"/>
  <c r="C18" i="36"/>
  <c r="C9" i="36"/>
  <c r="Q19" i="13"/>
  <c r="P19" i="13"/>
  <c r="Q51" i="13"/>
  <c r="P51" i="13"/>
  <c r="E10" i="13"/>
  <c r="P125" i="31"/>
  <c r="P126" i="31"/>
  <c r="P122" i="31"/>
  <c r="P123" i="31"/>
  <c r="P119" i="31"/>
  <c r="P120" i="31"/>
  <c r="P116" i="31"/>
  <c r="P117" i="31"/>
  <c r="V128" i="31"/>
  <c r="V129" i="31"/>
  <c r="V125" i="31"/>
  <c r="V126" i="31"/>
  <c r="V122" i="31"/>
  <c r="V123" i="31"/>
  <c r="V119" i="31"/>
  <c r="V120" i="31"/>
  <c r="V116" i="31"/>
  <c r="V117" i="31"/>
  <c r="T115" i="31"/>
  <c r="T116" i="31"/>
  <c r="I18" i="31"/>
  <c r="L18" i="31" s="1"/>
  <c r="K18" i="31"/>
  <c r="I19" i="31"/>
  <c r="L19" i="31" s="1"/>
  <c r="K19" i="31"/>
  <c r="I20" i="31"/>
  <c r="L20" i="31" s="1"/>
  <c r="K20" i="31"/>
  <c r="I21" i="31"/>
  <c r="L21" i="31" s="1"/>
  <c r="K21" i="31"/>
  <c r="I22" i="31"/>
  <c r="L22" i="31" s="1"/>
  <c r="K22" i="31"/>
  <c r="I23" i="31"/>
  <c r="L23" i="31" s="1"/>
  <c r="K23" i="31"/>
  <c r="I24" i="31"/>
  <c r="L24" i="31" s="1"/>
  <c r="K24" i="31"/>
  <c r="I25" i="31"/>
  <c r="L25" i="31" s="1"/>
  <c r="K25" i="31"/>
  <c r="I26" i="31"/>
  <c r="L26" i="31" s="1"/>
  <c r="K26" i="31"/>
  <c r="I27" i="31"/>
  <c r="L27" i="31" s="1"/>
  <c r="K27" i="31"/>
  <c r="I28" i="31"/>
  <c r="L28" i="31" s="1"/>
  <c r="K28" i="31"/>
  <c r="I29" i="31"/>
  <c r="L29" i="31" s="1"/>
  <c r="K29" i="31"/>
  <c r="I30" i="31"/>
  <c r="L30" i="31" s="1"/>
  <c r="K30" i="31"/>
  <c r="I31" i="31"/>
  <c r="L31" i="31" s="1"/>
  <c r="K31" i="31"/>
  <c r="I32" i="31"/>
  <c r="L32" i="31" s="1"/>
  <c r="K32" i="31"/>
  <c r="I33" i="31"/>
  <c r="L33" i="31" s="1"/>
  <c r="K33" i="31"/>
  <c r="I34" i="31"/>
  <c r="L34" i="31" s="1"/>
  <c r="K34" i="31"/>
  <c r="I35" i="31"/>
  <c r="L35" i="31" s="1"/>
  <c r="K35" i="31"/>
  <c r="I36" i="31"/>
  <c r="L36" i="31" s="1"/>
  <c r="K36" i="31"/>
  <c r="I37" i="31"/>
  <c r="L37" i="31" s="1"/>
  <c r="K37" i="31"/>
  <c r="I38" i="31"/>
  <c r="L38" i="31" s="1"/>
  <c r="K38" i="31"/>
  <c r="I39" i="31"/>
  <c r="L39" i="31" s="1"/>
  <c r="K39" i="31"/>
  <c r="I40" i="31"/>
  <c r="L40" i="31" s="1"/>
  <c r="K40" i="31"/>
  <c r="I41" i="31"/>
  <c r="L41" i="31" s="1"/>
  <c r="K41" i="31"/>
  <c r="I42" i="31"/>
  <c r="L42" i="31" s="1"/>
  <c r="K42" i="31"/>
  <c r="I43" i="31"/>
  <c r="L43" i="31" s="1"/>
  <c r="K43" i="31"/>
  <c r="I44" i="31"/>
  <c r="L44" i="31" s="1"/>
  <c r="K44" i="31"/>
  <c r="I45" i="31"/>
  <c r="L45" i="31" s="1"/>
  <c r="K45" i="31"/>
  <c r="I46" i="31"/>
  <c r="L46" i="31" s="1"/>
  <c r="K46" i="31"/>
  <c r="I47" i="31"/>
  <c r="L47" i="31" s="1"/>
  <c r="K47" i="31"/>
  <c r="I48" i="31"/>
  <c r="L48" i="31" s="1"/>
  <c r="K48" i="31"/>
  <c r="I49" i="31"/>
  <c r="L49" i="31" s="1"/>
  <c r="K49" i="31"/>
  <c r="I50" i="31"/>
  <c r="L50" i="31" s="1"/>
  <c r="K50" i="31"/>
  <c r="I51" i="31"/>
  <c r="L51" i="31" s="1"/>
  <c r="K51" i="31"/>
  <c r="I52" i="31"/>
  <c r="L52" i="31" s="1"/>
  <c r="K52" i="31"/>
  <c r="I53" i="31"/>
  <c r="L53" i="31" s="1"/>
  <c r="K53" i="31"/>
  <c r="I54" i="31"/>
  <c r="L54" i="31" s="1"/>
  <c r="K54" i="31"/>
  <c r="I55" i="31"/>
  <c r="L55" i="31" s="1"/>
  <c r="K55" i="31"/>
  <c r="I56" i="31"/>
  <c r="L56" i="31" s="1"/>
  <c r="K56" i="31"/>
  <c r="I57" i="31"/>
  <c r="L57" i="31" s="1"/>
  <c r="K57" i="31"/>
  <c r="I58" i="31"/>
  <c r="L58" i="31" s="1"/>
  <c r="K58" i="31"/>
  <c r="I59" i="31"/>
  <c r="L59" i="31" s="1"/>
  <c r="K59" i="31"/>
  <c r="I60" i="31"/>
  <c r="L60" i="31" s="1"/>
  <c r="K60" i="31"/>
  <c r="I61" i="31"/>
  <c r="L61" i="31" s="1"/>
  <c r="K61" i="31"/>
  <c r="I62" i="31"/>
  <c r="L62" i="31" s="1"/>
  <c r="K62" i="31"/>
  <c r="I63" i="31"/>
  <c r="L63" i="31" s="1"/>
  <c r="K63" i="31"/>
  <c r="I64" i="31"/>
  <c r="L64" i="31" s="1"/>
  <c r="K64" i="31"/>
  <c r="I65" i="31"/>
  <c r="L65" i="31" s="1"/>
  <c r="K65" i="31"/>
  <c r="I66" i="31"/>
  <c r="L66" i="31" s="1"/>
  <c r="K66" i="31"/>
  <c r="I67" i="31"/>
  <c r="L67" i="31" s="1"/>
  <c r="K67" i="31"/>
  <c r="I68" i="31"/>
  <c r="L68" i="31" s="1"/>
  <c r="K68" i="31"/>
  <c r="I69" i="31"/>
  <c r="L69" i="31" s="1"/>
  <c r="K69" i="31"/>
  <c r="I70" i="31"/>
  <c r="L70" i="31" s="1"/>
  <c r="K70" i="31"/>
  <c r="I71" i="31"/>
  <c r="L71" i="31" s="1"/>
  <c r="K71" i="31"/>
  <c r="I72" i="31"/>
  <c r="L72" i="31" s="1"/>
  <c r="K72" i="31"/>
  <c r="I73" i="31"/>
  <c r="L73" i="31" s="1"/>
  <c r="K73" i="31"/>
  <c r="I74" i="31"/>
  <c r="L74" i="31" s="1"/>
  <c r="K74" i="31"/>
  <c r="I75" i="31"/>
  <c r="L75" i="31" s="1"/>
  <c r="K75" i="31"/>
  <c r="I76" i="31"/>
  <c r="L76" i="31" s="1"/>
  <c r="K76" i="31"/>
  <c r="I77" i="31"/>
  <c r="L77" i="31" s="1"/>
  <c r="K77" i="31"/>
  <c r="I78" i="31"/>
  <c r="L78" i="31" s="1"/>
  <c r="K78" i="31"/>
  <c r="I79" i="31"/>
  <c r="L79" i="31" s="1"/>
  <c r="K79" i="31"/>
  <c r="I80" i="31"/>
  <c r="L80" i="31" s="1"/>
  <c r="K80" i="31"/>
  <c r="I81" i="31"/>
  <c r="L81" i="31" s="1"/>
  <c r="K81" i="31"/>
  <c r="I82" i="31"/>
  <c r="L82" i="31" s="1"/>
  <c r="K82" i="31"/>
  <c r="I83" i="31"/>
  <c r="L83" i="31" s="1"/>
  <c r="K83" i="31"/>
  <c r="I84" i="31"/>
  <c r="L84" i="31" s="1"/>
  <c r="K84" i="31"/>
  <c r="I85" i="31"/>
  <c r="L85" i="31" s="1"/>
  <c r="K85" i="31"/>
  <c r="I86" i="31"/>
  <c r="L86" i="31" s="1"/>
  <c r="K86" i="31"/>
  <c r="I87" i="31"/>
  <c r="L87" i="31" s="1"/>
  <c r="K87" i="31"/>
  <c r="I88" i="31"/>
  <c r="L88" i="31" s="1"/>
  <c r="K88" i="31"/>
  <c r="I89" i="31"/>
  <c r="L89" i="31" s="1"/>
  <c r="K89" i="31"/>
  <c r="I90" i="31"/>
  <c r="L90" i="31" s="1"/>
  <c r="K90" i="31"/>
  <c r="I91" i="31"/>
  <c r="L91" i="31" s="1"/>
  <c r="K91" i="31"/>
  <c r="I92" i="31"/>
  <c r="L92" i="31" s="1"/>
  <c r="K92" i="31"/>
  <c r="I93" i="31"/>
  <c r="L93" i="31" s="1"/>
  <c r="K93" i="31"/>
  <c r="I94" i="31"/>
  <c r="L94" i="31" s="1"/>
  <c r="K94" i="31"/>
  <c r="I95" i="31"/>
  <c r="L95" i="31" s="1"/>
  <c r="K95" i="31"/>
  <c r="I96" i="31"/>
  <c r="L96" i="31" s="1"/>
  <c r="K96" i="31"/>
  <c r="I97" i="31"/>
  <c r="L97" i="31" s="1"/>
  <c r="K97" i="31"/>
  <c r="I98" i="31"/>
  <c r="L98" i="31" s="1"/>
  <c r="K98" i="31"/>
  <c r="I99" i="31"/>
  <c r="L99" i="31" s="1"/>
  <c r="K99" i="31"/>
  <c r="I100" i="31"/>
  <c r="L100" i="31" s="1"/>
  <c r="K100" i="31"/>
  <c r="I101" i="31"/>
  <c r="L101" i="31" s="1"/>
  <c r="K101" i="31"/>
  <c r="I102" i="31"/>
  <c r="L102" i="31" s="1"/>
  <c r="K102" i="31"/>
  <c r="I103" i="31"/>
  <c r="L103" i="31" s="1"/>
  <c r="K103" i="31"/>
  <c r="I104" i="31"/>
  <c r="L104" i="31" s="1"/>
  <c r="K104" i="31"/>
  <c r="I105" i="31"/>
  <c r="L105" i="31" s="1"/>
  <c r="K105" i="31"/>
  <c r="I106" i="31"/>
  <c r="L106" i="31" s="1"/>
  <c r="K106" i="31"/>
  <c r="I107" i="31"/>
  <c r="L107" i="31" s="1"/>
  <c r="K107" i="31"/>
  <c r="I108" i="31"/>
  <c r="L108" i="31" s="1"/>
  <c r="K108" i="31"/>
  <c r="I109" i="31"/>
  <c r="L109" i="31" s="1"/>
  <c r="K109" i="31"/>
  <c r="I110" i="31"/>
  <c r="L110" i="31" s="1"/>
  <c r="K110" i="31"/>
  <c r="I111" i="31"/>
  <c r="L111" i="31" s="1"/>
  <c r="K111" i="31"/>
  <c r="I112" i="31"/>
  <c r="L112" i="31" s="1"/>
  <c r="K112" i="31"/>
  <c r="I113" i="31"/>
  <c r="L113" i="31" s="1"/>
  <c r="K113" i="31"/>
  <c r="E114" i="31"/>
  <c r="E42" i="9"/>
  <c r="D23" i="29"/>
  <c r="D24" i="29"/>
  <c r="D25" i="29"/>
  <c r="D32" i="29" s="1"/>
  <c r="D33" i="29" s="1"/>
  <c r="D26" i="29"/>
  <c r="D27" i="29"/>
  <c r="D28" i="29"/>
  <c r="D29" i="29"/>
  <c r="D30" i="29"/>
  <c r="D22" i="29"/>
  <c r="D8" i="29"/>
  <c r="D9" i="29"/>
  <c r="D10" i="29"/>
  <c r="D17" i="29" s="1"/>
  <c r="D18" i="29" s="1"/>
  <c r="D11" i="29"/>
  <c r="D12" i="29"/>
  <c r="D13" i="29"/>
  <c r="D14" i="29"/>
  <c r="D15" i="29"/>
  <c r="D7" i="29"/>
  <c r="F8" i="8"/>
  <c r="G8" i="8"/>
  <c r="H8" i="8"/>
  <c r="F9" i="8"/>
  <c r="G9" i="8"/>
  <c r="H9" i="8"/>
  <c r="I9" i="8" s="1"/>
  <c r="J9" i="8" s="1"/>
  <c r="F10" i="8"/>
  <c r="G10" i="8"/>
  <c r="I10" i="8" s="1"/>
  <c r="J10" i="8" s="1"/>
  <c r="H10" i="8"/>
  <c r="F11" i="8"/>
  <c r="G11" i="8"/>
  <c r="H11" i="8"/>
  <c r="I11" i="8"/>
  <c r="J11" i="8"/>
  <c r="F12" i="8"/>
  <c r="G12" i="8"/>
  <c r="I12" i="8" s="1"/>
  <c r="J12" i="8" s="1"/>
  <c r="H12" i="8"/>
  <c r="F13" i="8"/>
  <c r="G13" i="8"/>
  <c r="H13" i="8"/>
  <c r="F14" i="8"/>
  <c r="G14" i="8"/>
  <c r="I14" i="8" s="1"/>
  <c r="J14" i="8" s="1"/>
  <c r="H14" i="8"/>
  <c r="F15" i="8"/>
  <c r="G15" i="8"/>
  <c r="H15" i="8"/>
  <c r="I15" i="8"/>
  <c r="J15" i="8"/>
  <c r="F16" i="8"/>
  <c r="G16" i="8"/>
  <c r="H16" i="8"/>
  <c r="F17" i="8"/>
  <c r="G17" i="8"/>
  <c r="I17" i="8" s="1"/>
  <c r="J17" i="8" s="1"/>
  <c r="H17" i="8"/>
  <c r="F18" i="8"/>
  <c r="F7" i="8"/>
  <c r="C70" i="8" s="1"/>
  <c r="F19" i="8"/>
  <c r="F20" i="8"/>
  <c r="F21" i="8"/>
  <c r="F22" i="8"/>
  <c r="F23" i="8"/>
  <c r="F50" i="8"/>
  <c r="F51" i="8"/>
  <c r="F52" i="8"/>
  <c r="F53" i="8"/>
  <c r="F54" i="8"/>
  <c r="F55" i="8"/>
  <c r="F56" i="8"/>
  <c r="F57" i="8"/>
  <c r="F58" i="8"/>
  <c r="F59" i="8"/>
  <c r="F60" i="8"/>
  <c r="F61" i="8"/>
  <c r="F62" i="8"/>
  <c r="F63" i="8"/>
  <c r="F64" i="8"/>
  <c r="F65" i="8"/>
  <c r="F66" i="8"/>
  <c r="F67" i="8"/>
  <c r="G18" i="8"/>
  <c r="I18" i="8" s="1"/>
  <c r="J18" i="8" s="1"/>
  <c r="H18" i="8"/>
  <c r="G19" i="8"/>
  <c r="H19" i="8"/>
  <c r="I19" i="8"/>
  <c r="J19" i="8"/>
  <c r="G20" i="8"/>
  <c r="H20" i="8"/>
  <c r="I20" i="8"/>
  <c r="J20" i="8" s="1"/>
  <c r="G21" i="8"/>
  <c r="H21" i="8"/>
  <c r="I21" i="8" s="1"/>
  <c r="J21" i="8" s="1"/>
  <c r="G22" i="8"/>
  <c r="H22" i="8"/>
  <c r="I22" i="8"/>
  <c r="J22" i="8"/>
  <c r="G23" i="8"/>
  <c r="I23" i="8" s="1"/>
  <c r="J23" i="8" s="1"/>
  <c r="H23" i="8"/>
  <c r="G50" i="8"/>
  <c r="H50" i="8"/>
  <c r="G51" i="8"/>
  <c r="H51" i="8"/>
  <c r="I51" i="8"/>
  <c r="J51" i="8" s="1"/>
  <c r="G52" i="8"/>
  <c r="H52" i="8"/>
  <c r="I52" i="8"/>
  <c r="J52" i="8"/>
  <c r="G53" i="8"/>
  <c r="H53" i="8"/>
  <c r="I53" i="8"/>
  <c r="J53" i="8" s="1"/>
  <c r="G54" i="8"/>
  <c r="H54" i="8"/>
  <c r="G55" i="8"/>
  <c r="I55" i="8" s="1"/>
  <c r="J55" i="8" s="1"/>
  <c r="H55" i="8"/>
  <c r="G56" i="8"/>
  <c r="H56" i="8"/>
  <c r="I56" i="8"/>
  <c r="J56" i="8" s="1"/>
  <c r="G57" i="8"/>
  <c r="H57" i="8"/>
  <c r="I57" i="8"/>
  <c r="J57" i="8"/>
  <c r="G58" i="8"/>
  <c r="H58" i="8"/>
  <c r="G59" i="8"/>
  <c r="I59" i="8" s="1"/>
  <c r="J59" i="8" s="1"/>
  <c r="H59" i="8"/>
  <c r="G60" i="8"/>
  <c r="H60" i="8"/>
  <c r="I60" i="8"/>
  <c r="J60" i="8"/>
  <c r="G61" i="8"/>
  <c r="I61" i="8" s="1"/>
  <c r="J61" i="8" s="1"/>
  <c r="H61" i="8"/>
  <c r="G62" i="8"/>
  <c r="H62" i="8"/>
  <c r="I62" i="8"/>
  <c r="J62" i="8"/>
  <c r="G63" i="8"/>
  <c r="I63" i="8" s="1"/>
  <c r="J63" i="8" s="1"/>
  <c r="H63" i="8"/>
  <c r="G64" i="8"/>
  <c r="H64" i="8"/>
  <c r="I64" i="8"/>
  <c r="J64" i="8"/>
  <c r="G65" i="8"/>
  <c r="I65" i="8" s="1"/>
  <c r="J65" i="8" s="1"/>
  <c r="H65" i="8"/>
  <c r="G66" i="8"/>
  <c r="I66" i="8" s="1"/>
  <c r="J66" i="8" s="1"/>
  <c r="H66" i="8"/>
  <c r="G67" i="8"/>
  <c r="H67" i="8"/>
  <c r="I67" i="8"/>
  <c r="J67" i="8"/>
  <c r="I58" i="8"/>
  <c r="J58" i="8" s="1"/>
  <c r="I50" i="8"/>
  <c r="J50" i="8" s="1"/>
  <c r="I16" i="8"/>
  <c r="J16" i="8"/>
  <c r="I13" i="8"/>
  <c r="J13" i="8" s="1"/>
  <c r="I8" i="8"/>
  <c r="J8" i="8"/>
  <c r="I54" i="8"/>
  <c r="J54" i="8" s="1"/>
  <c r="H39" i="9"/>
  <c r="E39" i="9"/>
  <c r="E40" i="9"/>
  <c r="B39" i="9"/>
  <c r="B40" i="9"/>
  <c r="A40" i="9"/>
  <c r="A39" i="9"/>
  <c r="H40" i="9"/>
  <c r="H7" i="8"/>
  <c r="G7" i="8"/>
  <c r="I7" i="8"/>
  <c r="J7" i="8"/>
  <c r="E7" i="7"/>
  <c r="C7" i="7"/>
  <c r="E6" i="7" s="1"/>
  <c r="D6" i="7"/>
  <c r="H15" i="1"/>
  <c r="H14" i="1"/>
  <c r="G14" i="1"/>
  <c r="G15" i="1"/>
  <c r="G12" i="1"/>
  <c r="H12" i="1"/>
  <c r="H13" i="1"/>
  <c r="B42" i="9"/>
  <c r="H42" i="9"/>
  <c r="Q63" i="13" l="1"/>
  <c r="G5" i="3"/>
  <c r="G6" i="3"/>
  <c r="D35" i="29"/>
  <c r="D37" i="29"/>
  <c r="N93" i="31"/>
  <c r="M93" i="31"/>
  <c r="N77" i="31"/>
  <c r="M77" i="31"/>
  <c r="N57" i="31"/>
  <c r="M57" i="31"/>
  <c r="N53" i="31"/>
  <c r="M53" i="31"/>
  <c r="N49" i="31"/>
  <c r="M49" i="31"/>
  <c r="N45" i="31"/>
  <c r="M45" i="31"/>
  <c r="N41" i="31"/>
  <c r="M41" i="31"/>
  <c r="N37" i="31"/>
  <c r="M37" i="31"/>
  <c r="N33" i="31"/>
  <c r="M33" i="31"/>
  <c r="N29" i="31"/>
  <c r="M29" i="31"/>
  <c r="N25" i="31"/>
  <c r="M25" i="31"/>
  <c r="N21" i="31"/>
  <c r="M21" i="31"/>
  <c r="N101" i="31"/>
  <c r="M101" i="31"/>
  <c r="N69" i="31"/>
  <c r="M69" i="31"/>
  <c r="N113" i="31"/>
  <c r="M113" i="31"/>
  <c r="N97" i="31"/>
  <c r="M97" i="31"/>
  <c r="N85" i="31"/>
  <c r="M85" i="31"/>
  <c r="N81" i="31"/>
  <c r="M81" i="31"/>
  <c r="N65" i="31"/>
  <c r="M65" i="31"/>
  <c r="N100" i="31"/>
  <c r="M100" i="31"/>
  <c r="N80" i="31"/>
  <c r="M80" i="31"/>
  <c r="N68" i="31"/>
  <c r="M68" i="31"/>
  <c r="N52" i="31"/>
  <c r="M52" i="31"/>
  <c r="N36" i="31"/>
  <c r="M36" i="31"/>
  <c r="N28" i="31"/>
  <c r="M28" i="31"/>
  <c r="N105" i="31"/>
  <c r="M105" i="31"/>
  <c r="N61" i="31"/>
  <c r="M61" i="31"/>
  <c r="N108" i="31"/>
  <c r="M108" i="31"/>
  <c r="N96" i="31"/>
  <c r="M96" i="31"/>
  <c r="N76" i="31"/>
  <c r="M76" i="31"/>
  <c r="N64" i="31"/>
  <c r="M64" i="31"/>
  <c r="N56" i="31"/>
  <c r="M56" i="31"/>
  <c r="N44" i="31"/>
  <c r="M44" i="31"/>
  <c r="N24" i="31"/>
  <c r="M24" i="31"/>
  <c r="G2" i="3"/>
  <c r="E9" i="1" s="1"/>
  <c r="G9" i="1" s="1"/>
  <c r="N109" i="31"/>
  <c r="M109" i="31"/>
  <c r="N89" i="31"/>
  <c r="M89" i="31"/>
  <c r="N73" i="31"/>
  <c r="M73" i="31"/>
  <c r="C69" i="8"/>
  <c r="C71" i="8" s="1"/>
  <c r="N112" i="31"/>
  <c r="M112" i="31"/>
  <c r="N104" i="31"/>
  <c r="M104" i="31"/>
  <c r="N92" i="31"/>
  <c r="M92" i="31"/>
  <c r="N88" i="31"/>
  <c r="M88" i="31"/>
  <c r="N84" i="31"/>
  <c r="M84" i="31"/>
  <c r="N72" i="31"/>
  <c r="M72" i="31"/>
  <c r="N60" i="31"/>
  <c r="M60" i="31"/>
  <c r="N48" i="31"/>
  <c r="M48" i="31"/>
  <c r="N40" i="31"/>
  <c r="M40" i="31"/>
  <c r="N32" i="31"/>
  <c r="M32" i="31"/>
  <c r="N20" i="31"/>
  <c r="M20" i="31"/>
  <c r="M111" i="31"/>
  <c r="N111" i="31"/>
  <c r="N107" i="31"/>
  <c r="M107" i="31"/>
  <c r="N103" i="31"/>
  <c r="M103" i="31"/>
  <c r="N99" i="31"/>
  <c r="M99" i="31"/>
  <c r="N95" i="31"/>
  <c r="M95" i="31"/>
  <c r="N91" i="31"/>
  <c r="M91" i="31"/>
  <c r="N87" i="31"/>
  <c r="M87" i="31"/>
  <c r="N83" i="31"/>
  <c r="M83" i="31"/>
  <c r="N79" i="31"/>
  <c r="M79" i="31"/>
  <c r="N75" i="31"/>
  <c r="M75" i="31"/>
  <c r="N71" i="31"/>
  <c r="M71" i="31"/>
  <c r="N67" i="31"/>
  <c r="M67" i="31"/>
  <c r="N63" i="31"/>
  <c r="M63" i="31"/>
  <c r="N59" i="31"/>
  <c r="M59" i="31"/>
  <c r="M55" i="31"/>
  <c r="N55" i="31"/>
  <c r="N51" i="31"/>
  <c r="M51" i="31"/>
  <c r="N47" i="31"/>
  <c r="M47" i="31"/>
  <c r="N43" i="31"/>
  <c r="M43" i="31"/>
  <c r="N39" i="31"/>
  <c r="M39" i="31"/>
  <c r="N35" i="31"/>
  <c r="M35" i="31"/>
  <c r="N31" i="31"/>
  <c r="M31" i="31"/>
  <c r="N27" i="31"/>
  <c r="M27" i="31"/>
  <c r="N23" i="31"/>
  <c r="M23" i="31"/>
  <c r="N19" i="31"/>
  <c r="M19" i="31"/>
  <c r="E26" i="40"/>
  <c r="G4" i="3"/>
  <c r="E11" i="1" s="1"/>
  <c r="H11" i="1" s="1"/>
  <c r="N110" i="31"/>
  <c r="M110" i="31"/>
  <c r="M106" i="31"/>
  <c r="N106" i="31"/>
  <c r="N102" i="31"/>
  <c r="M102" i="31"/>
  <c r="N98" i="31"/>
  <c r="M98" i="31"/>
  <c r="N94" i="31"/>
  <c r="M94" i="31"/>
  <c r="M90" i="31"/>
  <c r="N90" i="31"/>
  <c r="N86" i="31"/>
  <c r="M86" i="31"/>
  <c r="N82" i="31"/>
  <c r="M82" i="31"/>
  <c r="L115" i="31"/>
  <c r="N78" i="31"/>
  <c r="M78" i="31"/>
  <c r="M74" i="31"/>
  <c r="N74" i="31"/>
  <c r="N70" i="31"/>
  <c r="M70" i="31"/>
  <c r="M66" i="31"/>
  <c r="N66" i="31"/>
  <c r="N62" i="31"/>
  <c r="M62" i="31"/>
  <c r="N58" i="31"/>
  <c r="M58" i="31"/>
  <c r="N54" i="31"/>
  <c r="M54" i="31"/>
  <c r="N50" i="31"/>
  <c r="M50" i="31"/>
  <c r="N46" i="31"/>
  <c r="M46" i="31"/>
  <c r="N42" i="31"/>
  <c r="M42" i="31"/>
  <c r="N38" i="31"/>
  <c r="M38" i="31"/>
  <c r="M34" i="31"/>
  <c r="N34" i="31"/>
  <c r="N30" i="31"/>
  <c r="M30" i="31"/>
  <c r="M26" i="31"/>
  <c r="N26" i="31"/>
  <c r="N22" i="31"/>
  <c r="M22" i="31"/>
  <c r="M18" i="31"/>
  <c r="N18" i="31"/>
  <c r="N114" i="31" s="1"/>
  <c r="N115" i="31" s="1"/>
  <c r="E53" i="23"/>
  <c r="E30" i="25"/>
  <c r="E53" i="42"/>
  <c r="E26" i="43"/>
  <c r="E22" i="19"/>
  <c r="E30" i="26"/>
  <c r="E22" i="39"/>
  <c r="E74" i="38"/>
  <c r="E26" i="21"/>
  <c r="E26" i="27"/>
  <c r="E35" i="15"/>
  <c r="E35" i="37"/>
  <c r="E74" i="18"/>
  <c r="G10" i="1"/>
  <c r="H10" i="1"/>
  <c r="G11" i="1" l="1"/>
  <c r="H9" i="1"/>
  <c r="G28" i="1"/>
  <c r="G32" i="1" s="1"/>
  <c r="H28" i="1"/>
  <c r="H34" i="1" s="1"/>
  <c r="G30" i="1" l="1"/>
  <c r="H32" i="1"/>
  <c r="H33" i="1" s="1"/>
  <c r="H30" i="1"/>
</calcChain>
</file>

<file path=xl/sharedStrings.xml><?xml version="1.0" encoding="utf-8"?>
<sst xmlns="http://schemas.openxmlformats.org/spreadsheetml/2006/main" count="1775" uniqueCount="1057">
  <si>
    <t>2015 TX-CHPS ANNOTATED SCORECARD</t>
  </si>
  <si>
    <t>Project Description</t>
  </si>
  <si>
    <t>Project Information</t>
  </si>
  <si>
    <t>Instructions: Complete the Registration Information and columns E, F, M and N.  Columns G and O are optional but encouraged to communicate project requirements to other team members.  Columns F and N are required but do not need to be exhaustive lists.  Use the Project Workbook to list full references and attachments for formal review.  This document is intended to assist in communicating important information to contractors, not to facilitate review of the project.
This sheet is formatted to print on a  24"x 36" plan sheet.</t>
  </si>
  <si>
    <t>Project Name:</t>
  </si>
  <si>
    <t>Project Location:</t>
  </si>
  <si>
    <t>Anticipated Student Population:</t>
  </si>
  <si>
    <t>Project Type:</t>
  </si>
  <si>
    <t>Anticipated Staff and Administrator Population:</t>
  </si>
  <si>
    <r>
      <t>Gross Building Area (ft</t>
    </r>
    <r>
      <rPr>
        <vertAlign val="superscript"/>
        <sz val="20"/>
        <color theme="1"/>
        <rFont val="Calibri"/>
        <family val="2"/>
        <scheme val="minor"/>
      </rPr>
      <t>2</t>
    </r>
    <r>
      <rPr>
        <sz val="20"/>
        <color theme="1"/>
        <rFont val="Calibri"/>
        <family val="2"/>
        <scheme val="minor"/>
      </rPr>
      <t>):</t>
    </r>
  </si>
  <si>
    <r>
      <t>Building Footprint (ft</t>
    </r>
    <r>
      <rPr>
        <vertAlign val="superscript"/>
        <sz val="20"/>
        <color theme="1"/>
        <rFont val="Calibri"/>
        <family val="2"/>
        <scheme val="minor"/>
      </rPr>
      <t>2</t>
    </r>
    <r>
      <rPr>
        <sz val="20"/>
        <color theme="1"/>
        <rFont val="Calibri"/>
        <family val="2"/>
        <scheme val="minor"/>
      </rPr>
      <t>):</t>
    </r>
  </si>
  <si>
    <t>Criteria</t>
  </si>
  <si>
    <t>Prerequisite</t>
  </si>
  <si>
    <t>Points Possible</t>
  </si>
  <si>
    <t>Points Pursued</t>
  </si>
  <si>
    <t>References for Contractors and Team (Attachments, Construction Docs, etc.)</t>
  </si>
  <si>
    <t>Other Notes for Contractor Regarding Compliance (Items to track during construction, etc.)</t>
  </si>
  <si>
    <t xml:space="preserve">INTEGRATION </t>
  </si>
  <si>
    <t>Subtotal</t>
  </si>
  <si>
    <t xml:space="preserve">WATER </t>
  </si>
  <si>
    <t>II 1.0</t>
  </si>
  <si>
    <t>Integrated Design</t>
  </si>
  <si>
    <t>P</t>
  </si>
  <si>
    <t>WE 1.1</t>
  </si>
  <si>
    <t>Minimum Reduction in Indoor Potable Water Use</t>
  </si>
  <si>
    <t>II 1.1</t>
  </si>
  <si>
    <t>Enhanced Integrated Design</t>
  </si>
  <si>
    <t>WE 2.1</t>
  </si>
  <si>
    <t>Reduce Potable Water Use for Sewage Conveyance</t>
  </si>
  <si>
    <t>Project Number</t>
  </si>
  <si>
    <t>II 2.1</t>
  </si>
  <si>
    <t>District Level Commitment</t>
  </si>
  <si>
    <t>WE 3.1</t>
  </si>
  <si>
    <t>Irrigation and Exterior Water Budget - Use Reduction</t>
  </si>
  <si>
    <t>II 3.1</t>
  </si>
  <si>
    <t>School Master Plan</t>
  </si>
  <si>
    <t>WE 4.1</t>
  </si>
  <si>
    <t>Reduce Potable Water Use for Non-Recreational Landscaping</t>
  </si>
  <si>
    <t>II 4.1</t>
  </si>
  <si>
    <t>High Performance Transition Plan</t>
  </si>
  <si>
    <t>WE 5.1</t>
  </si>
  <si>
    <t>Project Location</t>
  </si>
  <si>
    <t>II 5.0</t>
  </si>
  <si>
    <t>Educational Display</t>
  </si>
  <si>
    <t>WE 6.1</t>
  </si>
  <si>
    <t>Irrigation Systems Operational Verification</t>
  </si>
  <si>
    <t>II 6.1</t>
  </si>
  <si>
    <t>Educational Integration</t>
  </si>
  <si>
    <t>WE 7.1</t>
  </si>
  <si>
    <t>Water Management System</t>
  </si>
  <si>
    <t/>
  </si>
  <si>
    <t>II 7.1</t>
  </si>
  <si>
    <t>Demonstration Areas</t>
  </si>
  <si>
    <t>II 8.1</t>
  </si>
  <si>
    <t>Climate Change Action / Carbon Footprint Reporting</t>
  </si>
  <si>
    <t>SUSTAINABLE SITES</t>
  </si>
  <si>
    <t>II 9.1</t>
  </si>
  <si>
    <t>Crime Prevention Through Environmental Design</t>
  </si>
  <si>
    <t>SS 1.0</t>
  </si>
  <si>
    <t>Site Selection</t>
  </si>
  <si>
    <t>II 10.1</t>
  </si>
  <si>
    <t>Innovation (CHPS Verified Projects only)</t>
  </si>
  <si>
    <t>SS 2.1</t>
  </si>
  <si>
    <t>Environmentally Sensitive Land / Preserve Greenspce &amp; Parklands</t>
  </si>
  <si>
    <t>SS 3.1</t>
  </si>
  <si>
    <t>INDOOR ENVIRONMENTAL QUALITY</t>
  </si>
  <si>
    <t>SS 4.0</t>
  </si>
  <si>
    <t>Construction Site Runoff Control and Sedimentation</t>
  </si>
  <si>
    <t>EQ 1.0</t>
  </si>
  <si>
    <t>HVAC Design - ASHRAE 62.1</t>
  </si>
  <si>
    <t>SS 5.1</t>
  </si>
  <si>
    <t>Post Construction Stormwater Management</t>
  </si>
  <si>
    <t>EQ 1.1</t>
  </si>
  <si>
    <t>Enhanced Filtration</t>
  </si>
  <si>
    <t>SS 6.1</t>
  </si>
  <si>
    <t>Central location</t>
  </si>
  <si>
    <t>EQ 1.2</t>
  </si>
  <si>
    <t>Dedicated Outdoor Air System</t>
  </si>
  <si>
    <t>SS 7.1</t>
  </si>
  <si>
    <t>Located Near Public Transportation</t>
  </si>
  <si>
    <t>EQ 2.1</t>
  </si>
  <si>
    <t>SS 8.1</t>
  </si>
  <si>
    <t>Joint-Use of Facilities</t>
  </si>
  <si>
    <t>EQ 3.0</t>
  </si>
  <si>
    <t>Outdoor Moisture Management</t>
  </si>
  <si>
    <t>SS 9.1</t>
  </si>
  <si>
    <t>Human-Powered Transportation</t>
  </si>
  <si>
    <t>EQ 4.1</t>
  </si>
  <si>
    <t>Ducted Returns</t>
  </si>
  <si>
    <t>SS 10.1</t>
  </si>
  <si>
    <t>Reduce Heat Islands - Landscaping and Sites</t>
  </si>
  <si>
    <t>EQ 5.1</t>
  </si>
  <si>
    <t>Construction Indoor Air Quality Management</t>
  </si>
  <si>
    <t>SS 11.1</t>
  </si>
  <si>
    <t>Reduce Heat Islands - Cool/Green Roofs and Green Walls</t>
  </si>
  <si>
    <t>EQ 5.2</t>
  </si>
  <si>
    <t>(Indoor)Moisture Management</t>
  </si>
  <si>
    <t>SS 12.1</t>
  </si>
  <si>
    <t>Avoid Light Pollution and Unnecessary Lighting</t>
  </si>
  <si>
    <t>EQ 6.1</t>
  </si>
  <si>
    <t>Post Construction Indoor Air Quality</t>
  </si>
  <si>
    <t>SS 13.1</t>
  </si>
  <si>
    <t>School Gardens</t>
  </si>
  <si>
    <t>EQ 7.0</t>
  </si>
  <si>
    <t>Low Emitting Materials</t>
  </si>
  <si>
    <t>SS 14.1</t>
  </si>
  <si>
    <t>Use Locally Native Plants for  Landscape</t>
  </si>
  <si>
    <t>EQ 7.1</t>
  </si>
  <si>
    <t>Additional Low Emitting Materials</t>
  </si>
  <si>
    <t>EQ 8.1</t>
  </si>
  <si>
    <t>Low Radon</t>
  </si>
  <si>
    <t>MATERIALS &amp; WASTE MANAGEMENT</t>
  </si>
  <si>
    <t>EQ 9.1</t>
  </si>
  <si>
    <t>Thermal Comfort - ASHRAE 55</t>
  </si>
  <si>
    <t>MW 1.0</t>
  </si>
  <si>
    <t>Storage and Collection of Recyclables</t>
  </si>
  <si>
    <t>EQ 10.1</t>
  </si>
  <si>
    <t>Individual Controllability</t>
  </si>
  <si>
    <t>MW 1.1</t>
  </si>
  <si>
    <t>Storage and Collection of Recyclables for School Community</t>
  </si>
  <si>
    <t>EQ 10.2</t>
  </si>
  <si>
    <t>Controllability of Systems</t>
  </si>
  <si>
    <t>MW 2.0</t>
  </si>
  <si>
    <t>Construction Site Waste Management</t>
  </si>
  <si>
    <t>EQ 11.0</t>
  </si>
  <si>
    <t>Daylighting: Glare Protection</t>
  </si>
  <si>
    <t>MW 2.1</t>
  </si>
  <si>
    <t>Enhanced Construction Site Waste Management</t>
  </si>
  <si>
    <t>EQ 11.1</t>
  </si>
  <si>
    <t>Daylight Availability</t>
  </si>
  <si>
    <t>MW 3.1</t>
  </si>
  <si>
    <t>Single Attribute - Recycled Content</t>
  </si>
  <si>
    <t>EQ 12.1</t>
  </si>
  <si>
    <t>Views</t>
  </si>
  <si>
    <t>MW 4.1</t>
  </si>
  <si>
    <t>Single Attribute - Rapidly Renewable Materials</t>
  </si>
  <si>
    <t>EQ 13.1</t>
  </si>
  <si>
    <t>Electric Lighting Performance</t>
  </si>
  <si>
    <t>MW 5.1</t>
  </si>
  <si>
    <t>Single Attribute - Certified Wood</t>
  </si>
  <si>
    <t>EQ 13.2</t>
  </si>
  <si>
    <t>Superior Electric Lighting Performance</t>
  </si>
  <si>
    <t>MW 6.1</t>
  </si>
  <si>
    <t>Single Attribute - Materials Reuse</t>
  </si>
  <si>
    <t>EQ 14.0</t>
  </si>
  <si>
    <t>Acoustical Performance</t>
  </si>
  <si>
    <t>MW 7.1</t>
  </si>
  <si>
    <t>EQ 14.1</t>
  </si>
  <si>
    <t>Enhanced Acoustical Performance</t>
  </si>
  <si>
    <t>MW 8.1</t>
  </si>
  <si>
    <t>Building Reuse - Exterior</t>
  </si>
  <si>
    <t>EQ 15.1</t>
  </si>
  <si>
    <t>Low-EMF Wiring</t>
  </si>
  <si>
    <t>MW 9.1</t>
  </si>
  <si>
    <t>Building Reuse - Interior</t>
  </si>
  <si>
    <t>CHPS ANNOTATED SCORECARD</t>
  </si>
  <si>
    <t>EQ 15.2</t>
  </si>
  <si>
    <t>Low-EMF Best Practices</t>
  </si>
  <si>
    <t>MW 10.1</t>
  </si>
  <si>
    <t>Building Product Health Related Information Reporting</t>
  </si>
  <si>
    <t>EQ 16.1</t>
  </si>
  <si>
    <t>Mercury Reduction</t>
  </si>
  <si>
    <t>MW 11.1</t>
  </si>
  <si>
    <t>Durability and Low Maintenance Flooring</t>
  </si>
  <si>
    <t>EQ 17.1</t>
  </si>
  <si>
    <t>Building Envelope Integrity</t>
  </si>
  <si>
    <t>MW 12.1</t>
  </si>
  <si>
    <t>Environmental Performance Reporting</t>
  </si>
  <si>
    <t xml:space="preserve">ENERGY </t>
  </si>
  <si>
    <t>DISTRICT PLANNING, OPERATION &amp; MAINTENANCE</t>
  </si>
  <si>
    <t>EE 1.0</t>
  </si>
  <si>
    <t>Energy Performance</t>
  </si>
  <si>
    <t>OM 1.0</t>
  </si>
  <si>
    <t>Facility Staff and Occupant Training</t>
  </si>
  <si>
    <t>EE 1.1</t>
  </si>
  <si>
    <t>Superior Energy Performance</t>
  </si>
  <si>
    <t>OM 2.1</t>
  </si>
  <si>
    <t>Post-Occupancy Transition</t>
  </si>
  <si>
    <t>EE 2.1</t>
  </si>
  <si>
    <t>Zero Net Energy Bonus</t>
  </si>
  <si>
    <t>OM 3.0</t>
  </si>
  <si>
    <t>Performance Benchmarking</t>
  </si>
  <si>
    <t>EE 3.0</t>
  </si>
  <si>
    <t>Building Systems Verification</t>
  </si>
  <si>
    <t>OM 4.1</t>
  </si>
  <si>
    <t>High Performance Operations</t>
  </si>
  <si>
    <t>EE 3.1</t>
  </si>
  <si>
    <t>Additional Building Systems Verification Qualifications</t>
  </si>
  <si>
    <t>OM 5.1</t>
  </si>
  <si>
    <t>Systems Maintenance Plan</t>
  </si>
  <si>
    <t>CHPS-1</t>
  </si>
  <si>
    <t>EE 3.2</t>
  </si>
  <si>
    <t>Building Envelope Verification</t>
  </si>
  <si>
    <t>OM 6.1</t>
  </si>
  <si>
    <t>Indoor Environmental Management Plan</t>
  </si>
  <si>
    <t>EE 4.1</t>
  </si>
  <si>
    <t>Environmentally Preferable Refrigerants</t>
  </si>
  <si>
    <t>OM 7.1</t>
  </si>
  <si>
    <t>Green Cleaning</t>
  </si>
  <si>
    <t>EE 5.1</t>
  </si>
  <si>
    <t>Energy Management System</t>
  </si>
  <si>
    <t>OM 8.1</t>
  </si>
  <si>
    <t>Integrated Pest Management</t>
  </si>
  <si>
    <t>EE 5.2</t>
  </si>
  <si>
    <t>Advanced Energy Management System and Submetering</t>
  </si>
  <si>
    <t>OM 9.1</t>
  </si>
  <si>
    <t>Anti-Idling Measures</t>
  </si>
  <si>
    <t>EE 6.1</t>
  </si>
  <si>
    <t>Natural Ventilation &amp; Energy Conservation Interlocks</t>
  </si>
  <si>
    <t>OM 10.1</t>
  </si>
  <si>
    <t>Green Power</t>
  </si>
  <si>
    <t>EE 7.1</t>
  </si>
  <si>
    <t>Local Energy Efficiency Incentives and Assistance</t>
  </si>
  <si>
    <t>EE 8.1</t>
  </si>
  <si>
    <t>On-Site Renewable Energy Performance Monitoring</t>
  </si>
  <si>
    <t>TOTAL:</t>
  </si>
  <si>
    <t>Collaborative for High Performance Schools</t>
  </si>
  <si>
    <t>2015 TX-CHPS Criteria</t>
  </si>
  <si>
    <t>Integration and Innovation Design Review Documentation</t>
  </si>
  <si>
    <r>
      <t xml:space="preserve">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If claiming credit under II 10.1, fill in the name and value of  the innovation credits.
                                                                                                                                                                                                                                                                                                                                                                                                    </t>
    </r>
    <r>
      <rPr>
        <b/>
        <i/>
        <sz val="12"/>
        <rFont val="Calibri"/>
        <family val="2"/>
        <scheme val="minor"/>
      </rPr>
      <t>All specification references must include appropriate subsection.</t>
    </r>
    <r>
      <rPr>
        <i/>
        <sz val="12"/>
        <rFont val="Calibri"/>
        <family val="2"/>
        <scheme val="minor"/>
      </rPr>
      <t xml:space="preserve">
                 Some criteria have sub-criteria, which may be required or optional.  These are indicated in the "Points Available" column. Please use the drop-down boxes 
                       in the "Points Claimed" column to indicate a sub-criteria was pursued by selecting "x".</t>
    </r>
  </si>
  <si>
    <t>Description</t>
  </si>
  <si>
    <t>Points Available</t>
  </si>
  <si>
    <t>Points Claimed</t>
  </si>
  <si>
    <t>Attachment Required</t>
  </si>
  <si>
    <t>Attachment Location Reference</t>
  </si>
  <si>
    <t>Construction Documents Required</t>
  </si>
  <si>
    <t>Construction Document References</t>
  </si>
  <si>
    <t>Agenda, attendee list and workshop minutes for each integrated design workshop.</t>
  </si>
  <si>
    <t>II 1.1.1</t>
  </si>
  <si>
    <t>Engage Construction Team Early</t>
  </si>
  <si>
    <t>Choose 1</t>
  </si>
  <si>
    <t xml:space="preserve">Provide proof of the General Contractors involvement through contract or letter, including commitment and work completed. </t>
  </si>
  <si>
    <t>II 1.1.2</t>
  </si>
  <si>
    <t>Additional Integrated workshops</t>
  </si>
  <si>
    <t>Submit meeting agendas and attendee lists with identifying roles for all four required workshops.</t>
  </si>
  <si>
    <t>II 1.1.3</t>
  </si>
  <si>
    <t>BIM</t>
  </si>
  <si>
    <t>II 2.1.1</t>
  </si>
  <si>
    <t>Membership and CHPS Resolution</t>
  </si>
  <si>
    <t>II 2.1.2</t>
  </si>
  <si>
    <t>ORC Resolution</t>
  </si>
  <si>
    <t>Attach a copy of the school master plan that covers 10-15 years from the present, and incorporates the features listed in the requirement for this credit.</t>
  </si>
  <si>
    <t>Submit a copy of the High Performance Transition Plan and a copy of a CHPS scorecard indicating which prerequisites and credits have been previously met and which are to be targeted in the scope of the current phased project.</t>
  </si>
  <si>
    <t>II 6.1.1</t>
  </si>
  <si>
    <t>Educational Plan and Commitment Letter</t>
  </si>
  <si>
    <t>II 6.1.2</t>
  </si>
  <si>
    <t>CHPS Champions</t>
  </si>
  <si>
    <t>II 6.1.3</t>
  </si>
  <si>
    <t>High Performance Design Education</t>
  </si>
  <si>
    <t>II 6.1.4</t>
  </si>
  <si>
    <t>Integration of Educational Displays/Areas</t>
  </si>
  <si>
    <t>CDs must contain all the pertinent details of the demonstration areas. These include location and details of all three areas; the actual content of the signage (describing how the high performance features work, the environmental and economic benefits, and how the project exemplifies a holistic and integrated approach to sustainable design), as well as materials specifications of each of the demonstration areas/displays.</t>
  </si>
  <si>
    <t>II 8.1.1</t>
  </si>
  <si>
    <t>Greenhouse Gas Inventory</t>
  </si>
  <si>
    <t>II 8.1.2</t>
  </si>
  <si>
    <t>Climate Action Plan</t>
  </si>
  <si>
    <t>II 9.1.1</t>
  </si>
  <si>
    <t>CPTED Workshop</t>
  </si>
  <si>
    <t>Provide meeting agenda, list of attendees, and meeting minutes from CPTED workshop</t>
  </si>
  <si>
    <t>II 9.1.2</t>
  </si>
  <si>
    <t>CPTED Plan</t>
  </si>
  <si>
    <t>Provide a written narrative, articulating the CPTED Plan strategies for the project, referencing any plans or other construction documentation that will demonstrate the incorporation of CPTED principles.</t>
  </si>
  <si>
    <t>II 9.1.3</t>
  </si>
  <si>
    <t>CPTED Design Review</t>
  </si>
  <si>
    <t>Provide a letter from the CPTED professional with comments related to the review of the plan and meeting of the intent of the narrative above.</t>
  </si>
  <si>
    <t>For each new credit attempted: 1) define the credit and its purpose; 2) describe the proposed criteria for compliance including any applicable standards; 3) identify documentation requirements that verify compliance with the proposed credit; 4) submit a narrative describing how the credit reflects sustainable or environmental health and safety practices, and 5) submit documentation identified in 3).
For claiming credit for exceptional performance in an existing credit area, submit a narrative of the design approach, including an explanation of how the original credit was exceeded by a significant amount.</t>
  </si>
  <si>
    <t>II 10.1.1</t>
  </si>
  <si>
    <t>Include Innovation Title Here</t>
  </si>
  <si>
    <t xml:space="preserve">1 -2 </t>
  </si>
  <si>
    <t>II 10.1.2</t>
  </si>
  <si>
    <t>II 10.1.3</t>
  </si>
  <si>
    <t>II 10.1.4</t>
  </si>
  <si>
    <t>Integration and Innovation Construction Review Documentation</t>
  </si>
  <si>
    <t>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If claiming credit under II 10.1, fill in the name and value of  the innovation credits.
Some criteria have sub-criteria, which may be required or optional.  These are indicated in the "Points Available" column.</t>
  </si>
  <si>
    <t>Submit meeting minutes that outline high performance goals, implementation procedures, topics needing further investigation or research, and a CHPS scorecard with attempted prerequisites and credits with team members responsible for each prerequisite and targeted credit.</t>
  </si>
  <si>
    <t>Submit at least two, and up to six photos of the installed educational display. At least one photo must show the context/location of the display, and at least one photo must show readable details of the content of the display.</t>
  </si>
  <si>
    <t>Present an educational plan and letter of commitment, or Governing Board-level  Resolution, if appropriate, stating that the sustainability education will occur on a yearly basis.</t>
  </si>
  <si>
    <t>Provide 4-6 photographs of educational display and demonstration areas showing CHPS Champion(s) and/or teacher(s) engaging with students.</t>
  </si>
  <si>
    <t>Submit any curriculum outlines, preliminary lesson plans, or project-based learning activities to be utilized in conjunction with high performance school features.  Include a narrative of the District or School’s intent to implement this educational integration with a proposed typical timeline and identification of the CHPs Champion(s) and any educators or staff involved.</t>
  </si>
  <si>
    <t>Integration of educational displays/areas</t>
  </si>
  <si>
    <t>Reviewed in II 6.1.3 documentation.</t>
  </si>
  <si>
    <r>
      <t xml:space="preserve">Submit two to three photos of </t>
    </r>
    <r>
      <rPr>
        <b/>
        <u/>
        <sz val="11"/>
        <rFont val="Calibri"/>
        <family val="2"/>
        <scheme val="minor"/>
      </rPr>
      <t>each</t>
    </r>
    <r>
      <rPr>
        <sz val="11"/>
        <rFont val="Calibri"/>
        <family val="2"/>
        <scheme val="minor"/>
      </rPr>
      <t xml:space="preserve"> of the demonstration areas with a brief description of each. One of the required photos must show the Demonstration Area in context, and the other required photo must be a close-up and/or show readable detail of any signage.  Thus a total of 6 minimum, and up to 9 photos should be submitted.  Explain any changes from the Design Review submittals of this credit.</t>
    </r>
  </si>
  <si>
    <t>Submit a copy of the baseline GHG inventory and/or GHG inventory completed post project completion, using the Campus Carbon Calculator or equivalent protocol.</t>
  </si>
  <si>
    <t>Submit a copy of the approved Governing Board-level Resolution committing to a Climate Action Plan, or Statement of Intent signed by the Governing Board to CHPS along with proof of any optional Climate Registry or Campus Carbon Calculator online registration.
Submit a copy of the Board approved Climate Action Plan.</t>
  </si>
  <si>
    <t>If the innovation has a physical component (i.e. is not purely performance-based,) submit photographs that best highlight the high performance aspects of the innovation.  Possible examples: photos of a large photovoltaic array(s), an urban school farm next to a culinary academy, or details of the construction of a building designed for disassembly.</t>
  </si>
  <si>
    <t>Indoor Environmental Quality Design Review Documentation</t>
  </si>
  <si>
    <r>
      <t xml:space="preserve">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t>
    </r>
    <r>
      <rPr>
        <b/>
        <i/>
        <sz val="12"/>
        <rFont val="Calibri"/>
        <family val="2"/>
        <scheme val="minor"/>
      </rPr>
      <t>All specification references must include appropriate subsection.</t>
    </r>
    <r>
      <rPr>
        <i/>
        <sz val="12"/>
        <rFont val="Calibri"/>
        <family val="2"/>
        <scheme val="minor"/>
      </rPr>
      <t xml:space="preserve">
                 Some criteria have sub-criteria, which may be required or optional.  These are indicated in the "Points Available" column. Please use the drop-down boxes 
                       in the "Points Claimed" column to indicate a sub-criteria was pursued by selecting "x".</t>
    </r>
  </si>
  <si>
    <t>CHPS Table</t>
  </si>
  <si>
    <t xml:space="preserve">Completed ASHRAE 62.1-2010 Mechanical Ventilation Calculation Worksheet (electronic).
Certification by the Mechanical Engineer that the mechanical system design meets these requirements. </t>
  </si>
  <si>
    <t>CDs must include diagrams and calculations clearly showing that the design meets the requirements. 
Provide drawings showing all air intake openings.  Clearly identify hazardous and noxious contaminant sources on the drawings and bubble each air intake with a 50 ft. diameter circle (25 ft. radius) on the drawings. 
CDs must clearly specify the correct type of filter.</t>
  </si>
  <si>
    <t>CDs must clearly specify the correct type of filter.</t>
  </si>
  <si>
    <t>EQ 1.1.1</t>
  </si>
  <si>
    <t>MERV 13 or 14</t>
  </si>
  <si>
    <t>EQ 1.1.2</t>
  </si>
  <si>
    <t>MERV 15 or higher</t>
  </si>
  <si>
    <r>
      <t>Show and describe how the dedicated outdoor air HVAC system designs seeking credit: 1) Delivers</t>
    </r>
    <r>
      <rPr>
        <b/>
        <sz val="11"/>
        <color theme="1"/>
        <rFont val="Calibri"/>
        <family val="2"/>
        <scheme val="minor"/>
      </rPr>
      <t xml:space="preserve"> </t>
    </r>
    <r>
      <rPr>
        <sz val="11"/>
        <color theme="1"/>
        <rFont val="Calibri"/>
        <family val="2"/>
        <scheme val="minor"/>
      </rPr>
      <t>100% fresh outdoor air directly into each space without first mixing it with any recirculated building air (i.e. variable volume, displacement ventilation dual duct, etc.); and 2) Integrates an adequate energy recovery strategy to meet ANSI/ASHRAE/IESNA Standard 90.1-2010 air-to-air energy recovery requirements.  May be shown in CDs or as separate attachment(s).</t>
    </r>
  </si>
  <si>
    <t xml:space="preserve">Provide engineering documentation on the drawings in tabular format demonstrating compliance with ANSI/ASHRAE Standard 62.1-2010 using the Ventilation Rate Method.  </t>
  </si>
  <si>
    <t>EQ 2.1.1</t>
  </si>
  <si>
    <t>Off-Gassing</t>
  </si>
  <si>
    <t>Choose 3 for 1 points or 5 for 2 points.</t>
  </si>
  <si>
    <t>Provide a letter from the engineer certifying that the spaces stated in the prerequisite are ventilated to maintain a 1-3 Pa negative pressure, compared to their immediate environment, and are exhausted at a rate of 0.50 cfm/ft2.  List the specific spaces in the project that comply.</t>
  </si>
  <si>
    <t>Construction drawings shall specify spaces stated in the prerequisite are ventilated to maintain a 1-3 Pa negative pressure, compared to their immediate environment, and are exhausted at a rate of 0.50 cfm/ft2.</t>
  </si>
  <si>
    <t>EQ 2.1.2</t>
  </si>
  <si>
    <t>Walk Off Mats</t>
  </si>
  <si>
    <t xml:space="preserve">Construction drawings which identify walk-off mats or equivalent track-off mitigation measures at all high volume entrances with lengths. </t>
  </si>
  <si>
    <t>EQ 2.1.3</t>
  </si>
  <si>
    <t xml:space="preserve">Control Surface Dust </t>
  </si>
  <si>
    <t>Construction drawings which identify hard-surfaced paving not less than six feet by six feet at all outside entrances or doorways to any school room.</t>
  </si>
  <si>
    <t>EQ 2.1.4</t>
  </si>
  <si>
    <t xml:space="preserve">Electric Ignitions for Gas-Fired Equipment </t>
  </si>
  <si>
    <t>Reference specifications and subsections for gas-fired equipment that uses electric ignitions to light gas burners.</t>
  </si>
  <si>
    <t>EQ 2.1.5</t>
  </si>
  <si>
    <t>No Mobile Fossil-Fuel Equipment Indoors</t>
  </si>
  <si>
    <t>Provide a letter signed by the school superintendent or other authorized individual stating that no indoor mobile fossil fuel burning equipment will be used in the new or renovated facility.
If signed by anyone other than the superintendent, provide supporting documentation to indicate that the individual has authority to make the necessary committments.</t>
  </si>
  <si>
    <t>EQ 2.1.6</t>
  </si>
  <si>
    <t>CO Monitors</t>
  </si>
  <si>
    <t>Reference CD sheet numbers identifying required carbon monoxide monitors. Provide drawings that show all air intake openings and clearly identify hazardous and noxious contaminant sources on the drawings.</t>
  </si>
  <si>
    <t>EQ 2.1.7</t>
  </si>
  <si>
    <t>Electronics Compliance</t>
  </si>
  <si>
    <t>Provide a copy of District purchasing policy or letter from District regarding purchasing of equipment that complies with the referenced requirements.</t>
  </si>
  <si>
    <t>Construction drawings must include a site plan showing required drainage, and diagrams and details of condensate system must show drain tap and gravity drainage system. 
Construction drawings must include irrigation plans showing that sprinkler ranges do not intersect with buildings. </t>
  </si>
  <si>
    <t>Reference plan sheets that show ducted returns.</t>
  </si>
  <si>
    <t>EQ 5.1.1</t>
  </si>
  <si>
    <t>SMACNA for all projects</t>
  </si>
  <si>
    <t>Construction drawings must include Indoor Air Quality management features</t>
  </si>
  <si>
    <t>EQ 5.1.2</t>
  </si>
  <si>
    <t>SMACNA for reno/modernization</t>
  </si>
  <si>
    <t>EQ 5.1.3</t>
  </si>
  <si>
    <t>Building Flush Out - Select Option Used</t>
  </si>
  <si>
    <t>EQ 5.2.1</t>
  </si>
  <si>
    <t>Mold Prevention</t>
  </si>
  <si>
    <t>EQ 5.2.2</t>
  </si>
  <si>
    <t>Product Specifications</t>
  </si>
  <si>
    <t xml:space="preserve">Reference specifications for vacuuming of carpeted floors prior to full building occupancy using a certified vacuum or high efficiency particulate air (HEPA) filter vacuum that meets or exceeds the CRI Seal of Approval/Green Label Vacuum Cleaner Program and for phased, occupied renovations adjacent areas that may be affected by construction activities. </t>
  </si>
  <si>
    <t>Reference specification sections for each of the low-emitting products with the maximum allowed VOC concentration levels per product and certifications as required.</t>
  </si>
  <si>
    <t>EQ 7.1.1</t>
  </si>
  <si>
    <t>Adhesives &amp; Sealants</t>
  </si>
  <si>
    <t>EQ 7.1.2</t>
  </si>
  <si>
    <t>Flooring Systems</t>
  </si>
  <si>
    <t>EQ 7.1.3</t>
  </si>
  <si>
    <t>Composite Wood and Agrifiber Products</t>
  </si>
  <si>
    <t>EQ 7.1.4</t>
  </si>
  <si>
    <t>Furniture &amp; Furnishings</t>
  </si>
  <si>
    <t>EQ 7.1.5</t>
  </si>
  <si>
    <t>Paints &amp; Coatings</t>
  </si>
  <si>
    <t>EQ 7.1.6</t>
  </si>
  <si>
    <t xml:space="preserve">Ceiling &amp; Wall Systems </t>
  </si>
  <si>
    <t>The Project Team shall provide a letter signed by the architect stating, but not limited, to all of the following: 
• The school and site have been assessed and measured in accordance with US EPA Guidance for Radon Testing in Schools, Radon Measurement in Schools – Revised Edition (EPA 402-R-92-014) 
• Radon mitigations have been made in accordance to US EPA Guidance for Radon Mitigation if radon air concentrations equal or exceed 4 pCi/L.</t>
  </si>
  <si>
    <t>Provide supporting documentation with PMV/PPD calculations, and/or ASHRAE Comfort Tool results that standards have been met.</t>
  </si>
  <si>
    <t>CD's must include a table with seasonal temperatures and humidity design criteria, and metabolic rates for each space.</t>
  </si>
  <si>
    <t>Reference specifications for separate temperature and ventilation sensors and controls for each classroom.  CDs reference sheet or spec section which shows adjustable temperature control devices in each of the classroom types required.</t>
  </si>
  <si>
    <t>CDs reference sheet or spec section which shows window schedules which show location of operable windows in each classroom.  Drawings must show operable windows in each classroom.</t>
  </si>
  <si>
    <t>Provide PDF results of a daylight simulation model, a computer based simulation model, a physical model, or manually calculated sunlight penetration in the classrooms to avoid direct sunlight on teaching surfaces and work planes. 
If submitting a computer simulation, submit a screenshot of the input values for each model and the results for each classroom type for each of the nine conditions.
If submitting a physical model, submit a photo of the model and picture of each of the nine lighting conditions.</t>
  </si>
  <si>
    <t>Construction drawings must show required photocontrols, sensors, lighting zones and set points. </t>
  </si>
  <si>
    <t>Complete tab EQ 11.1 - Daylighting</t>
  </si>
  <si>
    <t>Construction drawings must identify spaces that qualify as daylit, and the percentage of daylit classrooms. Plans and sections will be used for verification.  
For each classroom group identified on the CHPS Verified Documentation Template, provide the required computer based simulation results including point-by-point lighting predictions as appropriate. </t>
  </si>
  <si>
    <t>Classroom spaces</t>
  </si>
  <si>
    <t>1-6</t>
  </si>
  <si>
    <t>EQ 11.2</t>
  </si>
  <si>
    <t>Support spaces</t>
  </si>
  <si>
    <t>1-2</t>
  </si>
  <si>
    <t>Complete tab EQ 12.1 - View Windows</t>
  </si>
  <si>
    <t>Construction drawings must include required calculations for view windows.  Reference interior elevations to confirm dimensions.</t>
  </si>
  <si>
    <t>EQ 12.1.1</t>
  </si>
  <si>
    <t>Access to Views, 70%</t>
  </si>
  <si>
    <t>EQ 12.1.2</t>
  </si>
  <si>
    <t>Access to Views, 80%</t>
  </si>
  <si>
    <t>Access to Views, 90%</t>
  </si>
  <si>
    <t>Submit specifications and subsections and/or drawings that confirm compliance.</t>
  </si>
  <si>
    <t>EQ 13.1.1</t>
  </si>
  <si>
    <t>CRI Requirements</t>
  </si>
  <si>
    <t>EQ 13.1.2</t>
  </si>
  <si>
    <t>RoHS Requirements</t>
  </si>
  <si>
    <t>EQ 13.1.3</t>
  </si>
  <si>
    <t>LED Performance</t>
  </si>
  <si>
    <t>CDs, particularly the electrical plans must include point-by-point lighting calculations for each classroom type.  CDs, ideally the electrical schedule must include the required lighting and system features.  Also reference specifications and sub-sections that confirm compliance.</t>
  </si>
  <si>
    <t>EQ 13.2.1</t>
  </si>
  <si>
    <t>Multi-Scene</t>
  </si>
  <si>
    <t>EQ 13.2.2</t>
  </si>
  <si>
    <t>Multi-Mode</t>
  </si>
  <si>
    <t>EQ 13.2.3</t>
  </si>
  <si>
    <t>General Illumination</t>
  </si>
  <si>
    <t>EQ 13.2.4</t>
  </si>
  <si>
    <t>A/V Illumination</t>
  </si>
  <si>
    <t>EQ 13.2.5</t>
  </si>
  <si>
    <t>Whiteboard Illumination</t>
  </si>
  <si>
    <t>EQ 13.2.6</t>
  </si>
  <si>
    <t>Teacher Controls</t>
  </si>
  <si>
    <t>EQ 13.2.7</t>
  </si>
  <si>
    <t>Advanced Classroom Controls</t>
  </si>
  <si>
    <t>EQ 13.2.8</t>
  </si>
  <si>
    <t>High Performance Lighting Systems</t>
  </si>
  <si>
    <t>Provide PDF of the report from a qualified acoustical consultant verifying that classrooms have been designed to meet the relevant requirements including 1) measures taken to limit sound transmission between core learning spaces and adjacent spaces, 2) proof of floor-ceiling assemblies that meet the IIC of 50 or greater, 3) compliance with sound and vibration control requirements outlined in the HVAC Applications ASHRAE Handbook, Chapter 47, and 4) calculations showing compliance with ANSI S12.60.</t>
  </si>
  <si>
    <t>CDs should reflect measures taken to meet the required acoustic levels. </t>
  </si>
  <si>
    <t>Provide PDF of the report from a qualified acoustical consultant confirming compliance as detailed in Criteria.</t>
  </si>
  <si>
    <t>EQ 14.1.1</t>
  </si>
  <si>
    <t>Reverberation Time Requirements</t>
  </si>
  <si>
    <t>EQ 14.1.2</t>
  </si>
  <si>
    <t>Background Noise Requirements</t>
  </si>
  <si>
    <t>EQ 14.1.3</t>
  </si>
  <si>
    <t>Noise Isolation Requirements</t>
  </si>
  <si>
    <t>Reference specifications requiring compliance with the necessary codes including testing of room for compliance.</t>
  </si>
  <si>
    <t>EQ 15.2.1</t>
  </si>
  <si>
    <t>Computer Best Practices</t>
  </si>
  <si>
    <t>Choose up to 2 for 1 point each</t>
  </si>
  <si>
    <t>The Project Team shall provide a letter stating the following: 
1. Wiring in all school rooms is compliant with the currently adopted US National Electrical Code (NEC) in the local jurisdiction, and applicable state electrical code.
2. All school rooms are free of common wiring errors.</t>
  </si>
  <si>
    <t>EQ 15.2.2</t>
  </si>
  <si>
    <t>Wired LAN</t>
  </si>
  <si>
    <t>Submit wiring diagrams indicating LAN wiring to all rooms with computers.</t>
  </si>
  <si>
    <t>EQ 15.2.3</t>
  </si>
  <si>
    <t>Wired Phones</t>
  </si>
  <si>
    <t>A district resolution indicating compliance with other required measures.</t>
  </si>
  <si>
    <t xml:space="preserve">Submit wiring diagrams indicating phone wiring to all rooms with telephones. </t>
  </si>
  <si>
    <t>Reference plan sheets and specification sections which show lighting fixtures and lamps specified in the project.</t>
  </si>
  <si>
    <t>Architectural and MEP plans must have detail and notes that describe the requirement for sealing the opening left in a wall or floor after the installation of a pipe, conduit, cable, duct or other MEP device.</t>
  </si>
  <si>
    <t>EQ 11.1 - Daylight Availability</t>
  </si>
  <si>
    <t>Instructions: Complete cells C6 and C7, and shaded columns A - C.  For Column B, use "Other Support" for library, cafeteria, auditorium, and multi-purpose/commons area. Complete one column for 11.1.1 (D, E, or F)  plus column G and for 11.1.2 (H or J).  Note that you must only comply with one path per sub-credit.  Sorting is enabled on this sheet for convenience.</t>
  </si>
  <si>
    <t xml:space="preserve">Select Classroom Space Approach </t>
  </si>
  <si>
    <t xml:space="preserve">Multiple Point in Time </t>
  </si>
  <si>
    <t>Select Support Space Approach</t>
  </si>
  <si>
    <t>11.1.1: Classrooms</t>
  </si>
  <si>
    <t>11.1.2: Support Spaces</t>
  </si>
  <si>
    <t>Admin Offices</t>
  </si>
  <si>
    <t>Other Support Spaces</t>
  </si>
  <si>
    <t>Space Label</t>
  </si>
  <si>
    <t>Space Type</t>
  </si>
  <si>
    <t>Floor Area</t>
  </si>
  <si>
    <t>Complies?</t>
  </si>
  <si>
    <r>
      <t>Complies with sDS</t>
    </r>
    <r>
      <rPr>
        <vertAlign val="subscript"/>
        <sz val="11"/>
        <color theme="1"/>
        <rFont val="Calibri"/>
        <family val="2"/>
        <scheme val="minor"/>
      </rPr>
      <t>300/50%</t>
    </r>
  </si>
  <si>
    <r>
      <t>Complies with sDS</t>
    </r>
    <r>
      <rPr>
        <vertAlign val="subscript"/>
        <sz val="11"/>
        <color theme="1"/>
        <rFont val="Calibri"/>
        <family val="2"/>
        <scheme val="minor"/>
      </rPr>
      <t>400/50%</t>
    </r>
  </si>
  <si>
    <t>Compliance Summary</t>
  </si>
  <si>
    <t>Classrooms</t>
  </si>
  <si>
    <t>Admin Spaces</t>
  </si>
  <si>
    <t>Total Floor Area</t>
  </si>
  <si>
    <t>Total Area over 30 fc average illuminance</t>
  </si>
  <si>
    <t>Total Area over 40 fc average illuminance</t>
  </si>
  <si>
    <t>Percent of area with over 30 fc average illuminance</t>
  </si>
  <si>
    <t>Percent of area with over 40 fc average illuminance</t>
  </si>
  <si>
    <t>Area complying with sDS Requirements</t>
  </si>
  <si>
    <t>Percent of area complying with sDS Requirements</t>
  </si>
  <si>
    <t>EQ 12.1 - View Windows</t>
  </si>
  <si>
    <t>Instructions: Complete shaded columns A - E in the table bellow.  The remaining columns will automatically be calculated.  Use one line for each set of identical spaces.  Sorting is enabled on this sheet for convenience.  Be sure to select entire table before sorting.  Be sure to enter all related spaces -- not only those that contain view windows.</t>
  </si>
  <si>
    <t>Space Name</t>
  </si>
  <si>
    <r>
      <t>Area per Space (ft</t>
    </r>
    <r>
      <rPr>
        <b/>
        <vertAlign val="superscript"/>
        <sz val="11"/>
        <color theme="1"/>
        <rFont val="Calibri"/>
        <family val="2"/>
        <scheme val="minor"/>
      </rPr>
      <t>2</t>
    </r>
    <r>
      <rPr>
        <b/>
        <sz val="11"/>
        <color theme="1"/>
        <rFont val="Calibri"/>
        <family val="2"/>
        <scheme val="minor"/>
      </rPr>
      <t>)</t>
    </r>
  </si>
  <si>
    <t>Number of Similar Spaces</t>
  </si>
  <si>
    <r>
      <t>View Window Area in Each Space (ft</t>
    </r>
    <r>
      <rPr>
        <b/>
        <vertAlign val="superscript"/>
        <sz val="11"/>
        <color theme="1"/>
        <rFont val="Calibri"/>
        <family val="2"/>
        <scheme val="minor"/>
      </rPr>
      <t>2</t>
    </r>
    <r>
      <rPr>
        <b/>
        <sz val="11"/>
        <color theme="1"/>
        <rFont val="Calibri"/>
        <family val="2"/>
        <scheme val="minor"/>
      </rPr>
      <t>)</t>
    </r>
  </si>
  <si>
    <t>Width of View Windows in Each Space (ft)</t>
  </si>
  <si>
    <r>
      <t>Total Floor Area of Spaces (ft</t>
    </r>
    <r>
      <rPr>
        <b/>
        <vertAlign val="superscript"/>
        <sz val="11"/>
        <color theme="1"/>
        <rFont val="Calibri"/>
        <family val="2"/>
        <scheme val="minor"/>
      </rPr>
      <t>2</t>
    </r>
    <r>
      <rPr>
        <b/>
        <sz val="11"/>
        <color theme="1"/>
        <rFont val="Calibri"/>
        <family val="2"/>
        <scheme val="minor"/>
      </rPr>
      <t>)</t>
    </r>
  </si>
  <si>
    <r>
      <t>Qualifying Areas (ft</t>
    </r>
    <r>
      <rPr>
        <b/>
        <vertAlign val="superscript"/>
        <sz val="11"/>
        <color theme="1"/>
        <rFont val="Calibri"/>
        <family val="2"/>
        <scheme val="minor"/>
      </rPr>
      <t>2</t>
    </r>
    <r>
      <rPr>
        <b/>
        <sz val="11"/>
        <color theme="1"/>
        <rFont val="Calibri"/>
        <family val="2"/>
        <scheme val="minor"/>
      </rPr>
      <t>) Based On:</t>
    </r>
  </si>
  <si>
    <r>
      <t>Qualifying Area (ft</t>
    </r>
    <r>
      <rPr>
        <b/>
        <vertAlign val="superscript"/>
        <sz val="11"/>
        <color theme="1"/>
        <rFont val="Calibri"/>
        <family val="2"/>
        <scheme val="minor"/>
      </rPr>
      <t>2</t>
    </r>
    <r>
      <rPr>
        <b/>
        <sz val="11"/>
        <color theme="1"/>
        <rFont val="Calibri"/>
        <family val="2"/>
        <scheme val="minor"/>
      </rPr>
      <t>) per Space</t>
    </r>
  </si>
  <si>
    <r>
      <t>Total Qualifying Floor Area (ft</t>
    </r>
    <r>
      <rPr>
        <b/>
        <vertAlign val="superscript"/>
        <sz val="11"/>
        <color theme="1"/>
        <rFont val="Calibri"/>
        <family val="2"/>
        <scheme val="minor"/>
      </rPr>
      <t>2</t>
    </r>
    <r>
      <rPr>
        <b/>
        <sz val="11"/>
        <color theme="1"/>
        <rFont val="Calibri"/>
        <family val="2"/>
        <scheme val="minor"/>
      </rPr>
      <t>)</t>
    </r>
  </si>
  <si>
    <t>View Window Area</t>
  </si>
  <si>
    <t>View Window Width</t>
  </si>
  <si>
    <t>Total Qualifying Floor Area in Project:</t>
  </si>
  <si>
    <t>Total Overall Floor Area in Project:</t>
  </si>
  <si>
    <t>Percent of Floor Areq Qualifying:</t>
  </si>
  <si>
    <t>Indoor Environmental Quality Construction Review Documentation</t>
  </si>
  <si>
    <t>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Some criteria have sub-criteria, which may be required or optional.  These are indicated in the "Points Available" column.</t>
  </si>
  <si>
    <t xml:space="preserve">Submit receipts, proof of purchase or installation, or photos of installed filter(s). </t>
  </si>
  <si>
    <t>Where removable mats are specified, provide photo(s) of walk-off mats or equivalent track-off mitigation at required areas.</t>
  </si>
  <si>
    <t>Submit photos of installed measures, minimum of one photo for each measure.</t>
  </si>
  <si>
    <t>Submit photos, taken at various times during construction, with a narrative for each photo describing compliance with the various requirements.</t>
  </si>
  <si>
    <t>Submit a narrative describing implementation of the flush out option chosen, photos and sign-off from the Contractor or Inspector of Record that it took place.</t>
  </si>
  <si>
    <t>Submit photos taken at various times during construction, with a narrative for each photo describing techniques for protecting building materials from mold and moisture damage.</t>
  </si>
  <si>
    <t>Submit a signed letter from the Superintendent, or designee, stating that carpeting in occupied areas of the school shall be vacuumed on a daily basis, and only certified CRI SOA vacuums with manufacture model identification numbers listed on the CRI SOA website List will be permitted to be used for daily vacuuming of carpet in the school.
All maintenance and cleaning staff shall keep a written log of proper filter use and use tracking labels.</t>
  </si>
  <si>
    <t>Submit proof of remediation if needed corrections were delayed until construction.</t>
  </si>
  <si>
    <t>Provide approved submittal with cover sheet and applicable materials and/or operation of temperature and ventilation sensors and controls, and photos of installed temperature control devices.</t>
  </si>
  <si>
    <t>Provide approved submittal with cover sheet and applicable materials, and photos of installed operable windows.</t>
  </si>
  <si>
    <t>Submit approved submittal with cover sheet and applicable materials that contain the required specifications from the manufacturer.</t>
  </si>
  <si>
    <t>Submit approved submittal with cover sheet and applicable materials for the required lighting system.  Submit photos of installed lighting system in typical classroom.</t>
  </si>
  <si>
    <t>Submit a PDF of the acoustical testing report and/or letter from consultant confirming testing was completed and the outcome. Testing reports and measures taken to meet the required acoustic levels.</t>
  </si>
  <si>
    <t>Measurement Report from a third party or testing lab documenting compliance of each classroom.</t>
  </si>
  <si>
    <t>Provide a report from  athird party or testing lab documenting that the correctness of the wiring has been checked in each room and the ELF magnetic field exposure measured levels (tRMS) comply with 1 mG (100 nT) in new construction and 2 mG (200 nT) in existing school modernizations.</t>
  </si>
  <si>
    <t>Photographs and check off sheets must be submitted to demonstrate that the openings have been sealed after installation of a pipe, conduit, cable, duct, or other MEP device.</t>
  </si>
  <si>
    <t>Energy Efficiency Design Review Documentation</t>
  </si>
  <si>
    <t xml:space="preserve">The full and complete report, in 8.5x11 format, shall be submitted for review as is required for typical plan submittal.  Provide preliminary ENERGY STAR score.
If needed to confirm compliance, the entire energy model may be requested in its original electronic format, not as a pdf.  Make this file available as needed. </t>
  </si>
  <si>
    <t>See EE 1.0</t>
  </si>
  <si>
    <t>EE 2.1.1</t>
  </si>
  <si>
    <t>Zero Net-Energy Capable</t>
  </si>
  <si>
    <t>Provide output reports from the energy model simulation which show the predicted annual energy consumption of the proposed building. Include both the utility consumption (kwh and therms) and the overall energy consumption (BTUs). Provide a report showing both the site and source energy consumption. Provide a narrative which clearly outlines all deviations from the standard compliance model and the justification for such deviations. Provide a projection of the annual energy generation of the renewable energy systems.</t>
  </si>
  <si>
    <t xml:space="preserve">Construction drawings must include a separate sheet(s) describing the intent of making the school PV Ready. In addition, the sheets must include the PV Watts calculations, one-line electrical diagrams, mechanical mounting diagrams, planned PV location(s), and proof (structural load calculations) that the roof can support the system as designed. </t>
  </si>
  <si>
    <t>EE 2.1.2</t>
  </si>
  <si>
    <t>Zero Net-Energy</t>
  </si>
  <si>
    <t xml:space="preserve">Construction drawings must include calculations showing the renewable energy systems performance. Use the same calculations or methodology used for EE 1.0/1.1 to show that the installed system will supply the required percentage of the load.  
Construction drawings must include the location of the system and details for installation. </t>
  </si>
  <si>
    <t xml:space="preserve">Provide the project’s Commissioning Specifications, Commissioning Plan and Owners Project Requirements (OPR). Provide a copy of the commissioning agent’s contract. </t>
  </si>
  <si>
    <t>CDs must include the project’s Commissioning Specifications documenting that commissioning is required, at what stages and where the Commissioning Plan may be found for more information.</t>
  </si>
  <si>
    <t>Provide documentation showing the Commissioning Agent’s license number and experience.</t>
  </si>
  <si>
    <t>Provide additional scope documenting NIBS Guidelines or equivalent.</t>
  </si>
  <si>
    <t>Provide CDs, most likely the mechanical specifications, documenting which refrigerants have been specified and that specified equipment has no CFC-based refrigerants.</t>
  </si>
  <si>
    <t>Reference the portions of the CDs that include the required Energy Management System features.  CDs must include a System Architecture Diagram highlighting metering of all systems. 
The specifications should include a list of all the sensors (measurements to be taken throughout the building) and actuators (devices to be controlled). It should also specify the protocol for communication between the sensors, actuators and the computer (controller). </t>
  </si>
  <si>
    <t xml:space="preserve">Construction drawings must include the additional features in the specifications and plans for the Energy Management System noted in EE 5.1. </t>
  </si>
  <si>
    <t>EE 5.2.1</t>
  </si>
  <si>
    <t>Automated Demand Management</t>
  </si>
  <si>
    <t>EE 5.2.2</t>
  </si>
  <si>
    <t>Data Acquisition and Storage</t>
  </si>
  <si>
    <t xml:space="preserve">
</t>
  </si>
  <si>
    <t>Reference CDs, ideally the mechanical plans and specifications, which include the required system details.</t>
  </si>
  <si>
    <t>Submit copies of utility and/or governmental program documents that demonstrate participation in available energy efficiency programs.</t>
  </si>
  <si>
    <t>Reference the portions of the CDs that reference on-site energy production monitoring system.</t>
  </si>
  <si>
    <t xml:space="preserve">Provide the final Commissioning Report. 
Provide the Operations and Maintenance Manual. 
Provide proof of delivered trainings for both types of staff. Include agendas, attendee lists and samples of materials covered. 
Provide the User’s Guide and where it is available for staff access. </t>
  </si>
  <si>
    <t>Provide final commissioning report with additional scope.</t>
  </si>
  <si>
    <t xml:space="preserve">Provide proof of purchase and installation. </t>
  </si>
  <si>
    <t>Submit documentation to confirm participation in any programs that could not be utilized prior to construction.</t>
  </si>
  <si>
    <t>Submit the url for the web-based reporting.</t>
  </si>
  <si>
    <t>Water Efficiency Design Review Documentation</t>
  </si>
  <si>
    <t>CDs must include a plumbing fixture schedule that includes fixture performance requirements.</t>
  </si>
  <si>
    <t>WE 2.1.1</t>
  </si>
  <si>
    <t>Shut-off capabilities</t>
  </si>
  <si>
    <t>R</t>
  </si>
  <si>
    <t xml:space="preserve">CDs must identify shut-off capabilities for restroom facilities. </t>
  </si>
  <si>
    <t>WE 2.1.2</t>
  </si>
  <si>
    <t>20% Reduced Water Use</t>
  </si>
  <si>
    <t>Complete Table WE 2.1 - Sewage Conveyance</t>
  </si>
  <si>
    <t>Construction drawings must include a plumbing fixture schedule that reflects the indoor water calculations. </t>
  </si>
  <si>
    <t>WE 2.1.3</t>
  </si>
  <si>
    <t>40% Reduced Water Use</t>
  </si>
  <si>
    <t>WE 3.1.1</t>
  </si>
  <si>
    <t>In-ground irrigation systems for recreational fields </t>
  </si>
  <si>
    <t xml:space="preserve">Construction drawings must include complete landscape drawings identifying irrigation system components and soil moisture meters if required. </t>
  </si>
  <si>
    <t>WE 3.1.2</t>
  </si>
  <si>
    <t>Water budget for landscape (recreational and non-recreational)</t>
  </si>
  <si>
    <t>CDs must include complete landscape drawings including all outputs of the U.S. Environmental Protection Agency’s WaterSense Water Budget Tool including both the Landscape Water Requirement (LWR) and Landscape Water Allowance (LWA). The outputs should reflect the landscape plans provided.</t>
  </si>
  <si>
    <t>WE 4.1.1</t>
  </si>
  <si>
    <t>CDs must include complete landscape drawings including all outputs of the U.S. Environmental Protection Agency’s WaterSense Water Budget Tool, including both the Landscape Water Requirement (LWR) and Landscape Water Allowance (LWA).</t>
  </si>
  <si>
    <t>WE 4.1.2</t>
  </si>
  <si>
    <t>35% Reduced Water Use</t>
  </si>
  <si>
    <t>See WE 4.1.1</t>
  </si>
  <si>
    <t>WE 4.1.3</t>
  </si>
  <si>
    <t>Do not install permanent irrigation systems</t>
  </si>
  <si>
    <t>Choose 1 Option for 3Points</t>
  </si>
  <si>
    <t>If there is no permanent irrigation, provide a letter signed by the landscape architect certifying that permanent irrigation systems have not been specified for non-playing field areas AND that only drought resistant plants and grasses have been specified for these areas. The letter must clearly state that no irrigation, manual or otherwise, will be needed in these areas after plants are established. The letter must also indicate the species of plants.</t>
  </si>
  <si>
    <t>WE 4.1.4</t>
  </si>
  <si>
    <t>50% Reduced Water Use</t>
  </si>
  <si>
    <t>CDs must include complete landscape drawings including all outputs of the U.S. Environmental Protection Agency’s WaterSense Water Budget Tool including both the Landscape Water Requirement (LWR) and Landscape Water Allowance (LWA).</t>
  </si>
  <si>
    <t>WE 5.1.1</t>
  </si>
  <si>
    <t>25% Reduced Water Use</t>
  </si>
  <si>
    <t>WE 5.1.2</t>
  </si>
  <si>
    <t>Provide a PDF of the Irrigation Commissioning Plan which includes items listed in the Implementation Section of the credit as well as who will be responsible for the commissioning and when it will occur.</t>
  </si>
  <si>
    <t>Provide the Construction Documents with the plans and specifications for all sensors and actuators and the protocol for communication between the sensor, actuators, and the computer (controller).</t>
  </si>
  <si>
    <t>WE 7.1.1</t>
  </si>
  <si>
    <t>Simple</t>
  </si>
  <si>
    <t>WE 7.1.2</t>
  </si>
  <si>
    <t>Complex</t>
  </si>
  <si>
    <t>WE 2.1 - Sewage Conveyance</t>
  </si>
  <si>
    <t>Instructions: Complete shaded columns A and B, Annual School Days (cell H6, and Rainwater Budget (Row 31) below. Use one line for each distinct fixture style used in the school.  For "Other" Fixtures not included in the drop down list, complete columns A through F.
Sorting is enabled on this sheet for convenience.  Be sure to select entire table before sorting.</t>
  </si>
  <si>
    <t>Number of Occupants</t>
  </si>
  <si>
    <t xml:space="preserve"> Annual School Days</t>
  </si>
  <si>
    <t>Fixture Type</t>
  </si>
  <si>
    <t>Design Flowrate (gal/flush, gal/min. or gal/load)</t>
  </si>
  <si>
    <t>Baseline Flowrate (gal/flush, gal/min. or gal/load)</t>
  </si>
  <si>
    <t>Duration (flushes, mins, or loads)</t>
  </si>
  <si>
    <t>Occupants</t>
  </si>
  <si>
    <t>Daily Uses</t>
  </si>
  <si>
    <t>Baseline Daily Consumption (gal)</t>
  </si>
  <si>
    <t>Designed Daily Consumption (gal)</t>
  </si>
  <si>
    <t>Toilet (male)</t>
  </si>
  <si>
    <t>Toilet (female)</t>
  </si>
  <si>
    <t>Urinal</t>
  </si>
  <si>
    <t>Other</t>
  </si>
  <si>
    <t xml:space="preserve">Compliance Summary </t>
  </si>
  <si>
    <t>Baseline</t>
  </si>
  <si>
    <t>Design</t>
  </si>
  <si>
    <t>Total Daily Volume (gal)</t>
  </si>
  <si>
    <t>Annual School Days</t>
  </si>
  <si>
    <t>Annual Water Use (gal)</t>
  </si>
  <si>
    <t>Projected Annual Rainwater Volume Use (gal)</t>
  </si>
  <si>
    <t>---------------</t>
  </si>
  <si>
    <t>Annual Consumption (gal)</t>
  </si>
  <si>
    <t>Percent Savings:</t>
  </si>
  <si>
    <t>Percent  Budget = Rainwater:</t>
  </si>
  <si>
    <t>Water Efficiency Construction Review Documentation</t>
  </si>
  <si>
    <t>Provide approved submittal with cover sheet and applicable materials for the water-efficient products purchased.</t>
  </si>
  <si>
    <t>Provide approved submittal with cover sheet and applicable materials, photos or other supporting documents that show compliance.</t>
  </si>
  <si>
    <t>Provide the final commissioning report.</t>
  </si>
  <si>
    <t>Sustainable Sites Design Review Documentation</t>
  </si>
  <si>
    <t>New School &amp; New Building  Requirements</t>
  </si>
  <si>
    <t>Provide Phase 1, and Phase 2 if necessary, Environmental Site Assessment in accordance with ASTM E1527-05. The Site Assessment should include all items covered in SS 1.0 regardless of whether or not they are normally covered in a Phase 1 or Phase 2 Environmental Site Assessment. </t>
  </si>
  <si>
    <t>Major Modernizations</t>
  </si>
  <si>
    <t>Major modernization projects must provide a copy of a completed OPSC FIT (Facility InspectionTool), EPA Tools For Schools program assessment, or an equivalent assessment. </t>
  </si>
  <si>
    <t>Provide site parcel number and physical address (or intersections if street address is unknown), as well as check boxes to confirm project meets credit requirements.
Provide a drawing (site plan) that identifies the building footprint and any wetlands within 100'.  On the same drawing include the 100-yr flood plain and a line indicating 5' in elevation above the flood line if either cross the site (use a map from the FEMA web site to identify 100-yr flood plain), or provide equivalent documentation by attaching a PDF of part of a CEQA report, or other Mitigated Negative Declaration item.</t>
  </si>
  <si>
    <t>SS 2.1.1</t>
  </si>
  <si>
    <t>Parkland</t>
  </si>
  <si>
    <t>Provide a current existing site survey with the school site property boundaries marked in bold.</t>
  </si>
  <si>
    <t>SS 2.1.2</t>
  </si>
  <si>
    <t>Greenfields</t>
  </si>
  <si>
    <t>Provide evidence  of historical property use through submittal of aerial photographs, environmental assessment or similar verification that property is not a greenfield.</t>
  </si>
  <si>
    <t>SS 2.1.3</t>
  </si>
  <si>
    <t>Endangered Species</t>
  </si>
  <si>
    <t>Provide the excerpt of document indicating that the site is not habitat to any species on the federal or state, threatened or endangered list.</t>
  </si>
  <si>
    <t>SS 2.1.4</t>
  </si>
  <si>
    <t>Farmland</t>
  </si>
  <si>
    <t>Provide NRCS map indicating site location</t>
  </si>
  <si>
    <t>SS 2.1.5</t>
  </si>
  <si>
    <t>Floodplain</t>
  </si>
  <si>
    <t>Provide the site plan indicating site is located five feet or higher than the 100-year flood plain.</t>
  </si>
  <si>
    <t>SS 2.1.6</t>
  </si>
  <si>
    <t>Wetlands</t>
  </si>
  <si>
    <t>Provide the site plan indicating that the site is located more than 100 feet from wetlands.  In Construction Documents, outline consequences to the contractor if wetland boundaries are not respected. Show location of fencing to mitigate grading impacts on construction site plan or grading plan.</t>
  </si>
  <si>
    <t>SS 2.1.7</t>
  </si>
  <si>
    <t>Body of water</t>
  </si>
  <si>
    <t>Provide the site plan indicating that the site construction is located more than 50 feet from water bodies.</t>
  </si>
  <si>
    <t>SS 3.1.1</t>
  </si>
  <si>
    <t>Floor Area Ratio</t>
  </si>
  <si>
    <t>Complete Table SS 3.1 - Minimize Site Disturba</t>
  </si>
  <si>
    <t>CDs, ideally the title page, the Code page, and/or CHPS annotated scorecard that provides the overview of the project, must include both the building’s gross square footage and the building footprint square footage.</t>
  </si>
  <si>
    <t>SS 3.1.2</t>
  </si>
  <si>
    <t>Excess Parking</t>
  </si>
  <si>
    <t>For new construction, provide a site plan showing parking layout (indicate total number of parking spaces).  Highlight preferred parking spaces and provide a signage schedule or other graphic highlighting Preferred Parking signage.   Indicate number of classrooms (as defined for this criterion) and total number of students.</t>
  </si>
  <si>
    <t>SS 3.1.3</t>
  </si>
  <si>
    <t>Open Spaces</t>
  </si>
  <si>
    <t xml:space="preserve">CDs must include the site runoff control measures and Property Owner Notice of Intent. </t>
  </si>
  <si>
    <t>SS 5.1.1</t>
  </si>
  <si>
    <t>General Reduction</t>
  </si>
  <si>
    <t>Complete Table SS 5.1.1 - PostConstr Stormwat</t>
  </si>
  <si>
    <t>Complete the CHPS Plan Sheet to calculate stormwater management provided to CHPS Verified projects at the point of registration. Surfaces identified will be crosschecked with plans.</t>
  </si>
  <si>
    <t>SS 5.1.2</t>
  </si>
  <si>
    <t>Trash storage</t>
  </si>
  <si>
    <t>CDs must identify trash storage areas, how water is diverted from this area, and measures taken to ensure the trash is not transported off-site (walls, screens).</t>
  </si>
  <si>
    <t>SS 5.1.3</t>
  </si>
  <si>
    <t>Treatment Control Best Management Practices</t>
  </si>
  <si>
    <t>CDs must include the total volume of runoff and the total volume of runoff treated. In addition, drawings must call out where Best Management Practices (BMP’s) are located and details where appropriate.</t>
  </si>
  <si>
    <t>SS 6.1.1</t>
  </si>
  <si>
    <t>Student Proximity</t>
  </si>
  <si>
    <t>Select 1 Option for 2 Points</t>
  </si>
  <si>
    <t>Complete Table SS 6.1.1 - Central Location</t>
  </si>
  <si>
    <t>Provide an explanation or methodology, and appropriate back up for the option chosen.
Provide a map showing the required features and distance to the school. 
If an alternative analysis was completed during the environmental review process, this document can provide basis for school site selection.</t>
  </si>
  <si>
    <t>SS 6.1.2</t>
  </si>
  <si>
    <t>Services Proximity</t>
  </si>
  <si>
    <t>SS 6.1.3</t>
  </si>
  <si>
    <t>Multiple Districts/Schools</t>
  </si>
  <si>
    <t>Provide a map showing the required features and distance to the school.</t>
  </si>
  <si>
    <t>Provide a letter signed by the project architect and school superintendent, indicating features of the school that enhance its shared use with the community.
Provide a copy of the formal Joint-Use agreement between the school district and the other entity, and provide copies of applicable insurance policies for use of the space.  Include maintenance and operations provisions in any agreement.
Provide a copy of the agreement between organization(s) and school district, school principal, or school board to provide joint-use. The agreement should be signed by both parties and state the facilities / parks to be used and for what purpose. Alternatively, provide copies of applicable insurance policies governing use of the parks or recreational space by the municipality or by the school if the spaces are municipally owned.</t>
  </si>
  <si>
    <t>CDs must include a site plan that identifies the "Joint-Use Area" and the bathroom facilities that can be accessed without compromising the security of the non-joint-use portions of the facility.
CDs must include a site plan that identifies the area of recreation space available for joint-use. A calculation must be provided on the sheet that includes the total amount of recreation and park space available, and the percentage of that space available for joint-use.</t>
  </si>
  <si>
    <t>SS 8.1.1</t>
  </si>
  <si>
    <t>Shared Facilities</t>
  </si>
  <si>
    <t>Select 2 Options for 2 Points</t>
  </si>
  <si>
    <t>SS 8.1.2</t>
  </si>
  <si>
    <t>Shared School Grounds</t>
  </si>
  <si>
    <t>SS 8.1.3</t>
  </si>
  <si>
    <t>Shared Parking Space</t>
  </si>
  <si>
    <t>SS 8.1.4</t>
  </si>
  <si>
    <t>Shared Garden Space</t>
  </si>
  <si>
    <t>SS 8.1.5</t>
  </si>
  <si>
    <t>Shared Library Space</t>
  </si>
  <si>
    <t>SS 9.1.1</t>
  </si>
  <si>
    <t>Human Powered Transporation Storage</t>
  </si>
  <si>
    <t>Complete Table SS 9.1.1 - Human Powered Trans</t>
  </si>
  <si>
    <t xml:space="preserve">CDs must include the required features.
CDs must identify the location and required storage. Include on the sheet the following completed calculations for students and employees: 
Spaces Required: Students ( ) x Percentage Required ( ) = ( ) Spaces Provided: ( ) </t>
  </si>
  <si>
    <t>SS 9.1.2</t>
  </si>
  <si>
    <t>Extended Bike Lanes</t>
  </si>
  <si>
    <t>Select 1 Option for 1 Point</t>
  </si>
  <si>
    <t>CDs must include the required features.</t>
  </si>
  <si>
    <t>SS 9.1.3</t>
  </si>
  <si>
    <t>Safe Routes to School Plan</t>
  </si>
  <si>
    <t>CDs, likely the landscaping plans, must provide the calculations described under the implementation section.</t>
  </si>
  <si>
    <t>Construction drawings, including a roof plan or landscaping plan, must include the square footage of total roof surface and the total surface covered by cool roof, or the size of green wall. For cool roofs, the specifications must include the CRRC Product ID#, emissivity and reflectance. For vegetated roofs and/or walls, details should be provided on the construction.</t>
  </si>
  <si>
    <t>SS 11.1.1</t>
  </si>
  <si>
    <t>Cool Roofs</t>
  </si>
  <si>
    <t>SS 11.1.2</t>
  </si>
  <si>
    <t>Green Roofs</t>
  </si>
  <si>
    <t>SS 11.1.3</t>
  </si>
  <si>
    <t>Green Walls</t>
  </si>
  <si>
    <t>The plan should indicate the location and mounting height of all site building mounted exterior fixtures clearly indicated by fixture type designations relating to the lighting fixture schedule. 
Exterior Lighting: Fixture schedule with manufacturers and model numbers, and manufacturers spec sheets, with a clear description of the specified lamps, wattage, (Illuminating Engineering Society of North America) IESNA cutoff classification and shielding accessories for each fixture.</t>
  </si>
  <si>
    <t>SS 12.1.1</t>
  </si>
  <si>
    <t>Outdoor Non-Emergency Lighting</t>
  </si>
  <si>
    <t>SS 12.1.2</t>
  </si>
  <si>
    <t>Outdoor Lighting for General Illumination</t>
  </si>
  <si>
    <t>SS 13.1.1</t>
  </si>
  <si>
    <t>School Garden</t>
  </si>
  <si>
    <t>CDs should identify the location and size of the garden as well as its storage space. Irrigation for the garden should be identified on a landscape irrigation design plan.</t>
  </si>
  <si>
    <t>SS 13.1.2</t>
  </si>
  <si>
    <t>Native Plant Hedgerow</t>
  </si>
  <si>
    <t>Provide a site planting plan listing plant varieties indicating native and non-native species.  Provide a reference designating locally native plants.</t>
  </si>
  <si>
    <t>SS 3.1.1 - Floor Area Ratio, SS 3.1.2 - Excess Parking, and SS 3.1.3 - Open Spaces</t>
  </si>
  <si>
    <t>Building Gross Square Footage:</t>
  </si>
  <si>
    <t>Building Footprint:</t>
  </si>
  <si>
    <t>Floor Area Ratio:</t>
  </si>
  <si>
    <t>Are local parking requirements more stringent than this criteria?</t>
  </si>
  <si>
    <t>Yes</t>
  </si>
  <si>
    <t>School Type</t>
  </si>
  <si>
    <t>Number of Classrooms</t>
  </si>
  <si>
    <t>Number of Students</t>
  </si>
  <si>
    <t>Total Number of Parking Spots Provided</t>
  </si>
  <si>
    <t>Number of Preferred Parking Spaces Provided</t>
  </si>
  <si>
    <t>High School</t>
  </si>
  <si>
    <t>Total Number of Parking Spots Allowed:</t>
  </si>
  <si>
    <t>Existing Number of Parking Spaces</t>
  </si>
  <si>
    <t>Number of Parking Spaces after Renovation</t>
  </si>
  <si>
    <t>Number of Preferred Parking Spaces after Renovation</t>
  </si>
  <si>
    <t>No</t>
  </si>
  <si>
    <t>Open Space Square Footage:</t>
  </si>
  <si>
    <t>School Site Square Footage:</t>
  </si>
  <si>
    <t>Percent Open Space:</t>
  </si>
  <si>
    <t>SS 5.1.1 - Post-Construction Stormwater Management</t>
  </si>
  <si>
    <t>Instructions: Complete shaded columns A, B, &amp; C.  Other columns and calculatoins will automatically populate.</t>
  </si>
  <si>
    <t>Existing Impervious Surfaces</t>
  </si>
  <si>
    <t>Surface Type</t>
  </si>
  <si>
    <t>Runoff Coefficient</t>
  </si>
  <si>
    <r>
      <t>Area (ft</t>
    </r>
    <r>
      <rPr>
        <b/>
        <vertAlign val="superscript"/>
        <sz val="11"/>
        <color theme="1"/>
        <rFont val="Calibri"/>
        <family val="2"/>
        <scheme val="minor"/>
      </rPr>
      <t>2</t>
    </r>
    <r>
      <rPr>
        <b/>
        <sz val="11"/>
        <color theme="1"/>
        <rFont val="Calibri"/>
        <family val="2"/>
        <scheme val="minor"/>
      </rPr>
      <t>)</t>
    </r>
  </si>
  <si>
    <r>
      <t>Impervious Area (ft</t>
    </r>
    <r>
      <rPr>
        <b/>
        <vertAlign val="superscript"/>
        <sz val="11"/>
        <color theme="1"/>
        <rFont val="Calibri"/>
        <family val="2"/>
        <scheme val="minor"/>
      </rPr>
      <t>2</t>
    </r>
    <r>
      <rPr>
        <b/>
        <sz val="11"/>
        <color theme="1"/>
        <rFont val="Calibri"/>
        <family val="2"/>
        <scheme val="minor"/>
      </rPr>
      <t>)</t>
    </r>
  </si>
  <si>
    <t>Total Existing Impervious Area:</t>
  </si>
  <si>
    <t>Percent of Existing Area Impervious:</t>
  </si>
  <si>
    <t>Post-Construction Impervious Surfaces</t>
  </si>
  <si>
    <t>Total Post-Construction Impervious Area:</t>
  </si>
  <si>
    <t>Percent of Post-Construction Area Impervious:</t>
  </si>
  <si>
    <t>Difference between Existing and Post-Construction Imperviousness:</t>
  </si>
  <si>
    <t xml:space="preserve">Complies?   </t>
  </si>
  <si>
    <t>SS 6.1.1 - Central Location</t>
  </si>
  <si>
    <t>Instructions: Complete shaded columns A, B, &amp; D.  Other columns will automatically populate.</t>
  </si>
  <si>
    <t>Student Capacity</t>
  </si>
  <si>
    <t>School Level</t>
  </si>
  <si>
    <t>50% of Students Must Live Within:</t>
  </si>
  <si>
    <t xml:space="preserve"> </t>
  </si>
  <si>
    <t>SS 9.1.1 - Human Powered Transportation</t>
  </si>
  <si>
    <t>Minimum Number of Storage Spaces</t>
  </si>
  <si>
    <t>Number of Storage Spaces Provided for Bikes, Scooters, or Skateboards</t>
  </si>
  <si>
    <t>Sustainable Sites Construction Review Documentation</t>
  </si>
  <si>
    <t>New Schools Requirements</t>
  </si>
  <si>
    <t>Provide the SWPPP and photos identifying measures taken throughout construction.</t>
  </si>
  <si>
    <t>Provide photo(s) of the primary trash storage areas showing appropriate drainage from adjoining roofs, pavement diverting stormwater runoff and screen or wall preventing transport of trash.</t>
  </si>
  <si>
    <t>Provide photos of at least one implemented BMP.</t>
  </si>
  <si>
    <t>Provide photo(s) of the features.</t>
  </si>
  <si>
    <t>Provide a map showing the relationship of the school to existing or new bike lanes that extend at least one mile from the school site into the neighboring community.</t>
  </si>
  <si>
    <t>Provide the Safe Routes to School Plan (SRTS). Include photos of strategies implemented to provide safe bike lanes or a network that extends appropriately from the school site at least one mile into neighboring communities or access ways.</t>
  </si>
  <si>
    <t>Provide photo(s) of the installed cool roof(s), vegetated roof(s) and/or green wall(s).</t>
  </si>
  <si>
    <t>Provide approved submittal with cover sheet and applicable materials for compliant light fixtures.</t>
  </si>
  <si>
    <t>Submit a photo(s) of the completed garden(s).  Submit the long-term maintenance plan for the garden spaces.  For existing schools, submit proof that the garden site soil has been tested and no harmful contaminants are present.</t>
  </si>
  <si>
    <t>Submit a photo(s) of the completed hedgerow(s).  Submit the long-term maintenance plan for the hedgerow.  Include a summary of the intended insects to be attracted to the habitat.</t>
  </si>
  <si>
    <t>Materials and Waste Design Review Documentation</t>
  </si>
  <si>
    <r>
      <t xml:space="preserve">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t>
    </r>
    <r>
      <rPr>
        <b/>
        <i/>
        <sz val="12"/>
        <rFont val="Calibri"/>
        <family val="2"/>
        <scheme val="minor"/>
      </rPr>
      <t>All specification references must include appropriate subsection.</t>
    </r>
    <r>
      <rPr>
        <i/>
        <sz val="12"/>
        <rFont val="Calibri"/>
        <family val="2"/>
        <scheme val="minor"/>
      </rPr>
      <t xml:space="preserve">
                 Some criteria have sub-criteria, which may be required or optional.  These are indicated in the "Points Available" column. Please use the drop-down boxes 
                       in the "Points Claimed" column to indicate a sub-criteria was pursued by selecting "x".</t>
    </r>
  </si>
  <si>
    <t>Construction drawings, site and classroom plans, must include the centralized collection point and recycling bins/dumpsters/areas in classrooms and common areas such as cafeterias or multi-purpose rooms. 
For off-site recycled content separation, provide documentation either in the form of haul tags, sorting receipts or some other written documentation from facility that ensures % separation required by criteria.</t>
  </si>
  <si>
    <t xml:space="preserve">CDs shall include local ordinance requirements for community use recycling areas. Site plans must include the centralized collection point. </t>
  </si>
  <si>
    <t>MW C&amp;D Summary</t>
  </si>
  <si>
    <t xml:space="preserve">CDs must include general notes to the Contractor to implement a Construction Waste Management Plan. The notes should specify the required diversion rate through recycling, composting or salvage, compliant and preferred facilities to receive the debris, and that they are responsible to maintain documentation (weight tickets / receipts) for all debris leaving the site to be summarized and submitted after construction as a diversion summary. </t>
  </si>
  <si>
    <t>MW 2.1.1</t>
  </si>
  <si>
    <t>Recycle, reuse, and/or salvage at least 50%</t>
  </si>
  <si>
    <t>MW 2.1.2</t>
  </si>
  <si>
    <t>Recycle, reuse, and/or salvage at least 75%</t>
  </si>
  <si>
    <t>MW 2.1.3</t>
  </si>
  <si>
    <t>Recycle, reuse, and/or salvage at least 90%</t>
  </si>
  <si>
    <t>Select 1 Option for 4 Points</t>
  </si>
  <si>
    <t>MW 2.1.4</t>
  </si>
  <si>
    <t>MW 2.1.3 plus Regional Reuse</t>
  </si>
  <si>
    <t>Materials  PS</t>
  </si>
  <si>
    <t>Prescriptive Approach</t>
  </si>
  <si>
    <t>1 or 2</t>
  </si>
  <si>
    <t>Performance Approach</t>
  </si>
  <si>
    <t>CDs must include notes regarding how salvaged materials will be used in various locations.</t>
  </si>
  <si>
    <t>MW 8.1 &amp; 9.1 - Reuse</t>
  </si>
  <si>
    <t>CDs must include demolition plans and existing site plans that verify features to remain.</t>
  </si>
  <si>
    <t xml:space="preserve">Submit construction documents specifying the use of products that meet the requirements.
CDs must include notes for specifiers and designers regarding which of the various product categories are covered, where product templates may be found, and what the credit requirements are.  </t>
  </si>
  <si>
    <r>
      <t xml:space="preserve">Collaborative </t>
    </r>
    <r>
      <rPr>
        <b/>
        <sz val="10"/>
        <color indexed="9"/>
        <rFont val="Arial"/>
        <family val="2"/>
      </rPr>
      <t>for</t>
    </r>
    <r>
      <rPr>
        <b/>
        <sz val="16"/>
        <color indexed="9"/>
        <rFont val="Arial"/>
        <family val="2"/>
      </rPr>
      <t xml:space="preserve"> High Performance Schools (CHPS) </t>
    </r>
  </si>
  <si>
    <t>x</t>
  </si>
  <si>
    <t>SS4.2.2 Green Roof</t>
  </si>
  <si>
    <t xml:space="preserve">Use this worksheet for MW 2.0/.1 to keep track of Construction Waste Management. </t>
  </si>
  <si>
    <r>
      <t>Weight Ticket Summary</t>
    </r>
    <r>
      <rPr>
        <b/>
        <sz val="10"/>
        <rFont val="Arial"/>
        <family val="2"/>
      </rPr>
      <t xml:space="preserve"> (For material that is removed from the site, and does not generate a waste ticket, provide an estimate of the weight and volume of materials removed.)</t>
    </r>
  </si>
  <si>
    <t>Submit receipts and/or weight tickets to CHPS from facilities that meet recycling / diversion rates.</t>
  </si>
  <si>
    <t>Totals:</t>
  </si>
  <si>
    <t>Date of Load Disposal</t>
  </si>
  <si>
    <t xml:space="preserve">Name of Facility </t>
  </si>
  <si>
    <t>Ticket Number</t>
  </si>
  <si>
    <t>Type of Debris</t>
  </si>
  <si>
    <t>Number of loads, yards, and pounds</t>
  </si>
  <si>
    <t>Total Waste (Pounds)</t>
  </si>
  <si>
    <t>Diverted Waste (Pounds)</t>
  </si>
  <si>
    <t>% of material recycled</t>
  </si>
  <si>
    <t>(These cells are free for you to insert rows and edit. Cell functions are not provided for you.)</t>
  </si>
  <si>
    <t>Collaborative for High Performance Schools (CHPS)</t>
  </si>
  <si>
    <t>TX-CHPS MATERIALS WORKSHEET</t>
  </si>
  <si>
    <t>Based on the 2015 Edition</t>
  </si>
  <si>
    <t>This plan sheet must be completed and included in the construction documents if points are claimed for MW 3.1 - 7.1, 10.1 and 11.1</t>
  </si>
  <si>
    <t>Instructions: All projects claiming any of the relevant credits must complete columns A - F.  Also complete the columns appropriate to the credits you are pursuing.  Note that some credits have multiple compliance paths; only complete one of these paths where available.</t>
  </si>
  <si>
    <t>Complete for MW 4.1 - Rapidly Renewable Materials</t>
  </si>
  <si>
    <t>Complete for
MW 5.1 - Certified Wood</t>
  </si>
  <si>
    <t>Complete for MW 6.1 - Materials Reuse</t>
  </si>
  <si>
    <t>Complete for MW 10.1: Product Ingredient Information</t>
  </si>
  <si>
    <t>Complete for
MW 11.1: Durable Low Maintenance Flooring</t>
  </si>
  <si>
    <t>Notes: 96 rows are available for use.  This sheet is designed to be printed on a standard 24" x 36" plansheet.  Columns marked with an asterisk* are locked.  These cells will auto-populate as needed.</t>
  </si>
  <si>
    <t>Only provide areas for categories claimed.</t>
  </si>
  <si>
    <t>If pursuing prescriptive path, provide total costs for:</t>
  </si>
  <si>
    <t>TOTAL COST OF MATERIALS IN PROJECT:</t>
  </si>
  <si>
    <r>
      <t>Total area of flooring (ft</t>
    </r>
    <r>
      <rPr>
        <vertAlign val="superscript"/>
        <sz val="8"/>
        <color theme="1"/>
        <rFont val="Calibri"/>
        <family val="2"/>
        <scheme val="minor"/>
      </rPr>
      <t>2</t>
    </r>
    <r>
      <rPr>
        <sz val="8"/>
        <color theme="1"/>
        <rFont val="Calibri"/>
        <family val="2"/>
        <scheme val="minor"/>
      </rPr>
      <t>):</t>
    </r>
  </si>
  <si>
    <t>Total cost of all wood:</t>
  </si>
  <si>
    <t>Total area of flooring:</t>
  </si>
  <si>
    <r>
      <t>ft</t>
    </r>
    <r>
      <rPr>
        <vertAlign val="superscript"/>
        <sz val="8"/>
        <color theme="1"/>
        <rFont val="Calibri"/>
        <family val="2"/>
        <scheme val="minor"/>
      </rPr>
      <t>2</t>
    </r>
  </si>
  <si>
    <t>Total area of all flooring:</t>
  </si>
  <si>
    <r>
      <t>Total area of casework (ft</t>
    </r>
    <r>
      <rPr>
        <vertAlign val="superscript"/>
        <sz val="8"/>
        <color theme="1"/>
        <rFont val="Calibri"/>
        <family val="2"/>
        <scheme val="minor"/>
      </rPr>
      <t>2</t>
    </r>
    <r>
      <rPr>
        <sz val="8"/>
        <color theme="1"/>
        <rFont val="Calibri"/>
        <family val="2"/>
        <scheme val="minor"/>
      </rPr>
      <t>):</t>
    </r>
  </si>
  <si>
    <t>Total area of casework &amp; doors:</t>
  </si>
  <si>
    <r>
      <t>Total area of acoustical ceiling tile (ft</t>
    </r>
    <r>
      <rPr>
        <vertAlign val="superscript"/>
        <sz val="8"/>
        <color theme="1"/>
        <rFont val="Calibri"/>
        <family val="2"/>
        <scheme val="minor"/>
      </rPr>
      <t>2</t>
    </r>
    <r>
      <rPr>
        <sz val="8"/>
        <color theme="1"/>
        <rFont val="Calibri"/>
        <family val="2"/>
        <scheme val="minor"/>
      </rPr>
      <t>):</t>
    </r>
  </si>
  <si>
    <t>Total area of acoustical ceiling tile:</t>
  </si>
  <si>
    <r>
      <t>Total area of wall coverings (ft</t>
    </r>
    <r>
      <rPr>
        <vertAlign val="superscript"/>
        <sz val="8"/>
        <color theme="1"/>
        <rFont val="Calibri"/>
        <family val="2"/>
        <scheme val="minor"/>
      </rPr>
      <t>2</t>
    </r>
    <r>
      <rPr>
        <sz val="8"/>
        <color theme="1"/>
        <rFont val="Calibri"/>
        <family val="2"/>
        <scheme val="minor"/>
      </rPr>
      <t>):</t>
    </r>
  </si>
  <si>
    <t>Total area of wall finishes:</t>
  </si>
  <si>
    <t>Composite Wood and Agrifiber</t>
  </si>
  <si>
    <t>Total area of tile:</t>
  </si>
  <si>
    <t>Furniture and Furnishings</t>
  </si>
  <si>
    <t>Ceiling and Wall Systems</t>
  </si>
  <si>
    <t>Division</t>
  </si>
  <si>
    <t>CSI Number</t>
  </si>
  <si>
    <t>Material</t>
  </si>
  <si>
    <t>Material Cost</t>
  </si>
  <si>
    <t>Total Area of  Material</t>
  </si>
  <si>
    <t>MW 3.1 - Recycled Content</t>
  </si>
  <si>
    <t>MW 4.1 - Rapidly Renewable Materials</t>
  </si>
  <si>
    <t>MW 5.1 - Certified Wood</t>
  </si>
  <si>
    <t>MW 6.1 - Materials Reuse</t>
  </si>
  <si>
    <t>MW 7.1: EPDs</t>
  </si>
  <si>
    <t>MW 10.1: Product Ingredient Information</t>
  </si>
  <si>
    <t>MW 11.1: Durable Low Maintenance Flooring</t>
  </si>
  <si>
    <t>All Recycled Content Claims</t>
  </si>
  <si>
    <t>Product has an Environmental Product Declaration</t>
  </si>
  <si>
    <t>Performance and Prescriptive Approach</t>
  </si>
  <si>
    <t>Product is Durable Low Maintenance Flooring</t>
  </si>
  <si>
    <t>Select the division.  Group products from same divisions together.</t>
  </si>
  <si>
    <t>Enter the CSI #</t>
  </si>
  <si>
    <t>Provide a brief description of the product</t>
  </si>
  <si>
    <t>Enter the material</t>
  </si>
  <si>
    <t>May use 35% of total cost</t>
  </si>
  <si>
    <r>
      <t>(ft</t>
    </r>
    <r>
      <rPr>
        <vertAlign val="superscript"/>
        <sz val="8"/>
        <color theme="1"/>
        <rFont val="Calibri"/>
        <family val="2"/>
        <scheme val="minor"/>
      </rPr>
      <t>2</t>
    </r>
    <r>
      <rPr>
        <sz val="8"/>
        <color theme="1"/>
        <rFont val="Calibri"/>
        <family val="2"/>
        <scheme val="minor"/>
      </rPr>
      <t>)</t>
    </r>
  </si>
  <si>
    <t>Post-Consumer Recycled Content (%)</t>
  </si>
  <si>
    <t>Pre-Consumer Recycled Content (%)</t>
  </si>
  <si>
    <t>Total Recycled Content*</t>
  </si>
  <si>
    <t>Area covered by material with recycled content</t>
  </si>
  <si>
    <t>Percent of area covered by recycled content*</t>
  </si>
  <si>
    <t>RCV*</t>
  </si>
  <si>
    <t>% RCV (max 25%)*</t>
  </si>
  <si>
    <t>Adjusted RCV*</t>
  </si>
  <si>
    <t>Contains Renewable Material  in Category</t>
  </si>
  <si>
    <t>Rapidly renewable content (%)</t>
  </si>
  <si>
    <t xml:space="preserve">Product is Certified Wood </t>
  </si>
  <si>
    <t>Product is Reused Material</t>
  </si>
  <si>
    <t>Contains Reused Materials in Category</t>
  </si>
  <si>
    <t>Type of Ingredient  Report for Product</t>
  </si>
  <si>
    <t>Category</t>
  </si>
  <si>
    <t>TOTALS</t>
  </si>
  <si>
    <t>Weighted Average RCV:</t>
  </si>
  <si>
    <t>Flooring</t>
  </si>
  <si>
    <t>Value of Reused Mat'ls:</t>
  </si>
  <si>
    <t># of products with EPD:</t>
  </si>
  <si>
    <t>Number of products with Product Ingredient Report:</t>
  </si>
  <si>
    <t>Compliant Area:</t>
  </si>
  <si>
    <t>Compliant Percent:</t>
  </si>
  <si>
    <t>Compliant Value:</t>
  </si>
  <si>
    <t>Casework</t>
  </si>
  <si>
    <t>Casework &amp; Doors</t>
  </si>
  <si>
    <t>Acoustical ceiling tile</t>
  </si>
  <si>
    <t>CHPS-2</t>
  </si>
  <si>
    <t>Wall Covering</t>
  </si>
  <si>
    <t>Wall Finishes</t>
  </si>
  <si>
    <t>Tile</t>
  </si>
  <si>
    <t>MW 8.1 - Exterior Building Reuse</t>
  </si>
  <si>
    <t>Directions: Complete the table below.  The percent of exterior reuse will be automatically calculated.</t>
  </si>
  <si>
    <t>Preexisting School</t>
  </si>
  <si>
    <t>Reused Elements</t>
  </si>
  <si>
    <r>
      <t>Floor Area (ft</t>
    </r>
    <r>
      <rPr>
        <vertAlign val="superscript"/>
        <sz val="11"/>
        <color theme="1"/>
        <rFont val="Calibri"/>
        <family val="2"/>
        <scheme val="minor"/>
      </rPr>
      <t>2</t>
    </r>
    <r>
      <rPr>
        <sz val="11"/>
        <color theme="1"/>
        <rFont val="Calibri"/>
        <family val="2"/>
        <scheme val="minor"/>
      </rPr>
      <t>)</t>
    </r>
  </si>
  <si>
    <r>
      <t>Roof Area (ft</t>
    </r>
    <r>
      <rPr>
        <vertAlign val="superscript"/>
        <sz val="11"/>
        <color theme="1"/>
        <rFont val="Calibri"/>
        <family val="2"/>
        <scheme val="minor"/>
      </rPr>
      <t>2</t>
    </r>
    <r>
      <rPr>
        <sz val="11"/>
        <color theme="1"/>
        <rFont val="Calibri"/>
        <family val="2"/>
        <scheme val="minor"/>
      </rPr>
      <t>)</t>
    </r>
  </si>
  <si>
    <r>
      <t>Ground Floor (Slab) Area (ft</t>
    </r>
    <r>
      <rPr>
        <vertAlign val="superscript"/>
        <sz val="11"/>
        <color theme="1"/>
        <rFont val="Calibri"/>
        <family val="2"/>
        <scheme val="minor"/>
      </rPr>
      <t>2</t>
    </r>
    <r>
      <rPr>
        <sz val="11"/>
        <color theme="1"/>
        <rFont val="Calibri"/>
        <family val="2"/>
        <scheme val="minor"/>
      </rPr>
      <t>)</t>
    </r>
  </si>
  <si>
    <r>
      <t>Exterior Wall Area (ft</t>
    </r>
    <r>
      <rPr>
        <vertAlign val="superscript"/>
        <sz val="11"/>
        <color theme="1"/>
        <rFont val="Calibri"/>
        <family val="2"/>
        <scheme val="minor"/>
      </rPr>
      <t>2</t>
    </r>
    <r>
      <rPr>
        <sz val="11"/>
        <color theme="1"/>
        <rFont val="Calibri"/>
        <family val="2"/>
        <scheme val="minor"/>
      </rPr>
      <t>) Exclude Windows</t>
    </r>
  </si>
  <si>
    <t>Percent of Exterior Reuse:</t>
  </si>
  <si>
    <t>MW 9.1 - Interior Building Reuse</t>
  </si>
  <si>
    <t>Directions: Complete the table below.  The percent of interior reuse will be automatically calculated.</t>
  </si>
  <si>
    <r>
      <t>Interor Wall Area (ft</t>
    </r>
    <r>
      <rPr>
        <vertAlign val="superscript"/>
        <sz val="11"/>
        <color theme="1"/>
        <rFont val="Calibri"/>
        <family val="2"/>
        <scheme val="minor"/>
      </rPr>
      <t>2</t>
    </r>
    <r>
      <rPr>
        <sz val="11"/>
        <color theme="1"/>
        <rFont val="Calibri"/>
        <family val="2"/>
        <scheme val="minor"/>
      </rPr>
      <t>)</t>
    </r>
  </si>
  <si>
    <r>
      <t>Door Area (ft</t>
    </r>
    <r>
      <rPr>
        <vertAlign val="superscript"/>
        <sz val="11"/>
        <color theme="1"/>
        <rFont val="Calibri"/>
        <family val="2"/>
        <scheme val="minor"/>
      </rPr>
      <t>2</t>
    </r>
    <r>
      <rPr>
        <sz val="11"/>
        <color theme="1"/>
        <rFont val="Calibri"/>
        <family val="2"/>
        <scheme val="minor"/>
      </rPr>
      <t>)</t>
    </r>
  </si>
  <si>
    <r>
      <t>Floor Covering Area (ft</t>
    </r>
    <r>
      <rPr>
        <vertAlign val="superscript"/>
        <sz val="11"/>
        <color theme="1"/>
        <rFont val="Calibri"/>
        <family val="2"/>
        <scheme val="minor"/>
      </rPr>
      <t>2</t>
    </r>
    <r>
      <rPr>
        <sz val="11"/>
        <color theme="1"/>
        <rFont val="Calibri"/>
        <family val="2"/>
        <scheme val="minor"/>
      </rPr>
      <t>)</t>
    </r>
  </si>
  <si>
    <r>
      <t>Ceiling System Area (ft</t>
    </r>
    <r>
      <rPr>
        <vertAlign val="superscript"/>
        <sz val="11"/>
        <color theme="1"/>
        <rFont val="Calibri"/>
        <family val="2"/>
        <scheme val="minor"/>
      </rPr>
      <t>2</t>
    </r>
    <r>
      <rPr>
        <sz val="11"/>
        <color theme="1"/>
        <rFont val="Calibri"/>
        <family val="2"/>
        <scheme val="minor"/>
      </rPr>
      <t>)</t>
    </r>
  </si>
  <si>
    <t>Percent of Interior Reuse:</t>
  </si>
  <si>
    <t>Materials and Waste Construction Review Documentation</t>
  </si>
  <si>
    <t>Provide pictures of the centralized recycling collection point and typical common area recycling bins/dumpsters.</t>
  </si>
  <si>
    <t>Provide photos of the centralized recycling collection point and typical classroom/common area recycling bins/dumpsters</t>
  </si>
  <si>
    <t>Provide a diversion summary and back up documentation for where debris was taken.</t>
  </si>
  <si>
    <t>Completed CHPS Materials Plansheet and approved submittal with cover sheet and applicable materials.  Provide cut sheets for materials claimed to have the required recycled content.  Provide schedule of values for the project with each recycled content product clearly marked or highlighted and sorted by CSI number.</t>
  </si>
  <si>
    <t>Completed CHPS Materials Plansheet and approved submittal with cover sheet and applicable materials.  Provide cut sheets for materials claimed to have the required rapidly renewable features.
Provide drawings and calculations showing the total areas and qualifying areas of flooring, casework, ceiling tile, and wall coverings if claimed for credit.
Proof of purchase and/or installation is only required if audited during construction review.</t>
  </si>
  <si>
    <t>Completed CHPS Materials Plansheet and approved submittal with cover sheet and applicable materials.  Provide cut sheets for materials, and Certificates of Chain-of-Custody signed by manufactures certifying that the product meets the required standard.
Provide schedule of values for the project.  All lumber products must be grouped together, and certified wood products must clearly be indicated.  Provide a total value for all products in the category and a subtotal for all qualifying products.</t>
  </si>
  <si>
    <t>Completed CHPS Materials Plansheet. Proof of installation is only required if audited during construction review.
Provide drawings and calculations showing the total areas and qualifying areas of flooring, casework &amp; doors, acoustical ceiling tile, wall coverings, and tile if claimed for credit.</t>
  </si>
  <si>
    <t>Completed CHPS Materials Plansheet and approved submittal with cover sheet and applicable materials.  Provide cut sheets for materials claimed to have the required environmental product declarations.</t>
  </si>
  <si>
    <t xml:space="preserve">Maintain photos taken before and after of major or large reuse of structural or shell elements to be provided if audited only. </t>
  </si>
  <si>
    <t>Maintain pictures taken before and after of major non-structural elements to be provided if audited only.</t>
  </si>
  <si>
    <t>Completed CHPS Materials Plansheet and approved submittal with cover sheet and applicable materials.  Provide cut sheets and completed HPD templates for materials claimed to meet this credit.
If pursuing the prescriptive path, provide schedule of values for the project.  All products from the pursued categories must be grouped together, and all qualifying products must clearly be indicated.  Provide a total value for all products in the category and a subtotal for all qualifying products.</t>
  </si>
  <si>
    <t>Approved submittals with cover sheet and applicable materials.  Provide cut sheets, warranty, and 15-year life cycle cost documentation for materials claimed to have the required permeability features. 
Provide drawings and calculations showing the total areas and qualifying areas of flooring claimed for credit.
Proof of purchase and/or installation is only required if audited during construction review.</t>
  </si>
  <si>
    <t>Operations and Metrics Design Review Documentation</t>
  </si>
  <si>
    <r>
      <t xml:space="preserve">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t>
    </r>
    <r>
      <rPr>
        <b/>
        <i/>
        <sz val="12"/>
        <rFont val="Calibri"/>
        <family val="2"/>
        <scheme val="minor"/>
      </rPr>
      <t>All specification references must include appropriate subsection.</t>
    </r>
    <r>
      <rPr>
        <i/>
        <sz val="12"/>
        <rFont val="Calibri"/>
        <family val="2"/>
        <scheme val="minor"/>
      </rPr>
      <t xml:space="preserve">
                 Some criteria have sub-criteria, which may be required or optional.  These are indicated in the "Points Available" column. Please use the drop-down boxes 
                       in the "Points Claimed" column to indicate a sub-criteria was pursued by selecting "x".</t>
    </r>
  </si>
  <si>
    <t>Option 1</t>
  </si>
  <si>
    <t>CHPS Operations Report Card (ORC)</t>
  </si>
  <si>
    <t>Select Option Used</t>
  </si>
  <si>
    <t>Option 2</t>
  </si>
  <si>
    <t>US EPA Portfolio Manager - Energy Star</t>
  </si>
  <si>
    <t>Submit a copy of the initial facility report with the preliminary ENERGY STAR Score from EE 1.0.</t>
  </si>
  <si>
    <t>Option 3</t>
  </si>
  <si>
    <t>Energy Model</t>
  </si>
  <si>
    <t>OM 4.1.1</t>
  </si>
  <si>
    <t>CHPS Operations Report Card - Score 70+</t>
  </si>
  <si>
    <t>OM 4.1.2</t>
  </si>
  <si>
    <t>Designate Resource Manager</t>
  </si>
  <si>
    <t>OM 4.1.3</t>
  </si>
  <si>
    <t>Designate Advocate</t>
  </si>
  <si>
    <t>Provide confirmation from the school district (or private or charter school) that a designated school based advocate has been hired or volunteered. Provide their contact information.</t>
  </si>
  <si>
    <t>Provide a Governing Board-level Resolution requiring participation in U.S. EPA's Tools for Schools (or an equivalent program) for its schools.</t>
  </si>
  <si>
    <t>OM 7.1.1</t>
  </si>
  <si>
    <t>Green Cleaning Resolution</t>
  </si>
  <si>
    <t>OM 7.1.2</t>
  </si>
  <si>
    <t>Space Inventory and Audit of Cleaning Practices</t>
  </si>
  <si>
    <t>OM 8.1.1</t>
  </si>
  <si>
    <t>Integrated Pest Management Plan</t>
  </si>
  <si>
    <t>OM 8.1.2</t>
  </si>
  <si>
    <t>Design to Prevent Pests</t>
  </si>
  <si>
    <t>CDs must reference features included to improve pest management.</t>
  </si>
  <si>
    <t xml:space="preserve">Provide a copy of the adopted anti-idling policy. </t>
  </si>
  <si>
    <t>Operations and Metrics Construction Review Documentation</t>
  </si>
  <si>
    <t>Submit a report by the Commissioning Agent that demonstrates completion of the required staff training for operations and maintenance, including environmental systems controls settings.
Submit evidence that all teachers and site admin staff have received operations and maintenance training through review of the “User’s Guide,” as well as how  any Educational Displays and Demonstration Areas are intended to be used in  the educational program.</t>
  </si>
  <si>
    <t>Submit a copy of the Post Occupancy Survey, Post-Occupancy Transition meeting notes and list of attendees.
Submit a written report documenting that Transition Action items have been addressed within 9 months of occupancy.  Supporting plans and photos may also be submitted to CHPS.</t>
  </si>
  <si>
    <t xml:space="preserve">For all options, submit a letter from the District identifying which benchmarking program will be used and commit to tracking energy performance after 1-2 years or perform recommissioning after 2-5 years. </t>
  </si>
  <si>
    <t>Provide proof of registration of school to conduct the ORC.</t>
  </si>
  <si>
    <t>Submit the letter as noted above and certify a model was done according to the guidelines contained in Energy Prerequisite EE 1.0.</t>
  </si>
  <si>
    <t>Submit program outline or plan for your behavior-based energy conservation program as applies to this project, baseline, and any interim results or energy savings reporting.
OR 
Submit a copy of the district MOU with Alliance to Save Energy for the PowerSave Schools Program, or similar established program, and an interim or final reporting of results.
AND
Submit the District Facilities staff ‘Active Energy Management Implementation Plan’ as applies to this project, and demonstrate some implementation of at least 3 of the activities with short narrative on deemed savings anticipated from these actions.</t>
  </si>
  <si>
    <t>Provide a copy of the Systems Maintenance Plan that includes an inventory of building system components and all regularly scheduled preventative and routine maintenance tasks and their frequency over the lifetime of the building systems or equipment.</t>
  </si>
  <si>
    <t>Participation in the Tools for Schools Program shall be verified by contacting EPA Tools for Schools Region coordinator.
Documentation must show that there is staff allocated for the program and significant action will be taken within a two-year period, such as staff training, policy implementation, development of personnel infrastructure for problem solving and reporting issues, or IAQ assessment activities such as school walk-throughs, data collection, mapping, and/or action plans.</t>
  </si>
  <si>
    <t>Submit the green cleaning policy or resolution covering the required areas.</t>
  </si>
  <si>
    <t xml:space="preserve">Submit the space inventory and completed audit.  </t>
  </si>
  <si>
    <t>Submit the Integrated Pest Management (IPM) plan and demonstration of IPM policy in Buildings and Grounds operations.</t>
  </si>
  <si>
    <t>Provide photo(s) of the installed anti-idling signage.</t>
  </si>
  <si>
    <t>Provide copy of the REC contract or Power Purchase Agreement.</t>
  </si>
  <si>
    <t>CSI Divisions</t>
  </si>
  <si>
    <t>Checkmark</t>
  </si>
  <si>
    <t>baserate</t>
  </si>
  <si>
    <t>duration</t>
  </si>
  <si>
    <t>use</t>
  </si>
  <si>
    <t>occupants</t>
  </si>
  <si>
    <t>Daylit Spaces</t>
  </si>
  <si>
    <t>HPD Types</t>
  </si>
  <si>
    <t>Elementary School</t>
  </si>
  <si>
    <t>2012 HI-CHPS Criteria</t>
  </si>
  <si>
    <t>2 - Site Work</t>
  </si>
  <si>
    <t>Middle School</t>
  </si>
  <si>
    <t>Classroom</t>
  </si>
  <si>
    <t>Standard HPD</t>
  </si>
  <si>
    <t>CSI Start Numbers</t>
  </si>
  <si>
    <t>Reference Values</t>
  </si>
  <si>
    <t>3 - Concrete</t>
  </si>
  <si>
    <t>various</t>
  </si>
  <si>
    <t>Full Disclosure HPD</t>
  </si>
  <si>
    <t>Count</t>
  </si>
  <si>
    <t>This sheet contains reference values used elsewhere in the document.  Nothing needs to be completed on this tab.</t>
  </si>
  <si>
    <t>4 - Masonry</t>
  </si>
  <si>
    <t>Bathroom Lavatory Sink</t>
  </si>
  <si>
    <t>SS 9.0/9.1 SS 6.1</t>
  </si>
  <si>
    <t>Other Support</t>
  </si>
  <si>
    <t>5 - Metals</t>
  </si>
  <si>
    <t>Showerhead</t>
  </si>
  <si>
    <t>MW 10.1 HPDs</t>
  </si>
  <si>
    <t>6 - Wood and Plastics</t>
  </si>
  <si>
    <t>Kitchen Sink</t>
  </si>
  <si>
    <t>7 - Thermal/Moisture</t>
  </si>
  <si>
    <t>Clothes Washer</t>
  </si>
  <si>
    <t>8 - Doors and Windows</t>
  </si>
  <si>
    <t>9 - Finishes</t>
  </si>
  <si>
    <t>10 - Specialties</t>
  </si>
  <si>
    <t>12 - Furnishings</t>
  </si>
  <si>
    <t>Materials</t>
  </si>
  <si>
    <t>Materials info</t>
  </si>
  <si>
    <t>EQ 7.0/7.1</t>
  </si>
  <si>
    <t>Points</t>
  </si>
  <si>
    <t>Daylighting Option</t>
  </si>
  <si>
    <t>MW 4.1 cats</t>
  </si>
  <si>
    <t>MW 6.1 cats</t>
  </si>
  <si>
    <t>MW 10.1 cats</t>
  </si>
  <si>
    <t>Spatial Daylight Saturation</t>
  </si>
  <si>
    <t>Casework/Doors</t>
  </si>
  <si>
    <t>Composite Wood</t>
  </si>
  <si>
    <t>Acoustical Ceiling Tile</t>
  </si>
  <si>
    <t>Wall covering</t>
  </si>
  <si>
    <t>Ceiling &amp; Wall Systems</t>
  </si>
  <si>
    <t>New School on New Campus</t>
  </si>
  <si>
    <t>HPD with full disclosure of known hazards</t>
  </si>
  <si>
    <t>New School on Existing Campus</t>
  </si>
  <si>
    <t>C2C v2 Silver Level or above</t>
  </si>
  <si>
    <t>New Building</t>
  </si>
  <si>
    <t>C2C v3 Bronze Level or above</t>
  </si>
  <si>
    <t>Renovation</t>
  </si>
  <si>
    <t>C2C Material Health Certificate (MHC) at the Bronze level or above</t>
  </si>
  <si>
    <t>Declare label</t>
  </si>
  <si>
    <t>Manufacturer Inventory with GreenScreen Benchmarking</t>
  </si>
  <si>
    <t>% Wood Certified:</t>
  </si>
  <si>
    <t>Cost of Cert. Wood:</t>
  </si>
  <si>
    <t>% Reused:</t>
  </si>
  <si>
    <t>Materials w/ Recycled Content (#):</t>
  </si>
  <si>
    <t>Instructions: Complete shaded cells. Required storage spaces is set to round.</t>
  </si>
  <si>
    <t>Number of Students Grade 4 and Higher</t>
  </si>
  <si>
    <t>Minimum Required Number of Spaces</t>
  </si>
  <si>
    <t>1.5 for every 10 students</t>
  </si>
  <si>
    <t>Note: Calculations have been updated per CCI SS 01, see https://chps.net/criteria-interpretations-and-errata.</t>
  </si>
  <si>
    <t>Building Footprint</t>
  </si>
  <si>
    <t>Parking: New Construction and Additions</t>
  </si>
  <si>
    <t>Number of Preferred Parking Spaces Required</t>
  </si>
  <si>
    <t>Parking: Major Renovations/Modernizations</t>
  </si>
  <si>
    <t>Open Space</t>
  </si>
  <si>
    <t>Is there a State or Local Zoning Ordinance that specifies Open Space requirements? (must answer)</t>
  </si>
  <si>
    <t>Percent Open Space Required by Ordinance (leave blank if none):</t>
  </si>
  <si>
    <t>Does project comply with SS 6.1 Central Location credit? (must answer)</t>
  </si>
  <si>
    <t xml:space="preserve">Instructions: Complete the shaded cells in the applicable table(s) below to indicate compliance with the requirements. </t>
  </si>
  <si>
    <t>Documentation change: Narrative of model used and outcomes.</t>
  </si>
  <si>
    <t>pre-approved</t>
  </si>
  <si>
    <t>Documentation change: no drawings required.</t>
  </si>
  <si>
    <r>
      <t xml:space="preserve">ORC Resolution - </t>
    </r>
    <r>
      <rPr>
        <sz val="11"/>
        <color rgb="FFFF0000"/>
        <rFont val="Calibri"/>
        <family val="2"/>
        <scheme val="minor"/>
      </rPr>
      <t>see Revision</t>
    </r>
  </si>
  <si>
    <t>Pollutant and Chemical Source Control</t>
  </si>
  <si>
    <t>Reduce Potable Water Use for Recreational Landscaping</t>
  </si>
  <si>
    <t>Review Phase</t>
  </si>
  <si>
    <t>D &amp; C</t>
  </si>
  <si>
    <t>C</t>
  </si>
  <si>
    <r>
      <t>Provide proof of registration of school to conduct the ORC.</t>
    </r>
    <r>
      <rPr>
        <sz val="11"/>
        <color rgb="FFFF0000"/>
        <rFont val="Calibri"/>
        <family val="2"/>
        <scheme val="minor"/>
      </rPr>
      <t xml:space="preserve"> See published addendum (link on Errata page of v2.1 PDF).</t>
    </r>
  </si>
  <si>
    <t>See published addendum (link on Errata page of v2.1 PDF).</t>
  </si>
  <si>
    <t>Provide a letter expressing the administration's or responsible party’s intentions to pass a green cleaning resolution as outlined in the credit requirement.</t>
  </si>
  <si>
    <r>
      <t xml:space="preserve">Provide confirmation from the school district (or private or charter school) that a designated, permanent energy and water manager(s) has been hired. </t>
    </r>
    <r>
      <rPr>
        <strike/>
        <sz val="11"/>
        <color rgb="FFFF0000"/>
        <rFont val="Calibri"/>
        <family val="2"/>
        <scheme val="minor"/>
      </rPr>
      <t>Provide their contact information.</t>
    </r>
  </si>
  <si>
    <r>
      <t>PDF of approved Governing Board-level Resolution</t>
    </r>
    <r>
      <rPr>
        <sz val="11"/>
        <color rgb="FFFF0000"/>
        <rFont val="Calibri"/>
        <family val="2"/>
        <scheme val="minor"/>
      </rPr>
      <t xml:space="preserve"> (or equivalent)</t>
    </r>
    <r>
      <rPr>
        <sz val="11"/>
        <color rgb="FF000000"/>
        <rFont val="Calibri"/>
        <family val="2"/>
        <scheme val="minor"/>
      </rPr>
      <t>.</t>
    </r>
  </si>
  <si>
    <r>
      <t xml:space="preserve">PDF of approved Governing Board-level Resolution </t>
    </r>
    <r>
      <rPr>
        <sz val="11"/>
        <color rgb="FFFF0000"/>
        <rFont val="Calibri"/>
        <family val="2"/>
        <scheme val="minor"/>
      </rPr>
      <t>if not on file at CHPS</t>
    </r>
    <r>
      <rPr>
        <sz val="11"/>
        <color rgb="FF000000"/>
        <rFont val="Calibri"/>
        <family val="2"/>
        <scheme val="minor"/>
      </rPr>
      <t xml:space="preserve">. </t>
    </r>
    <r>
      <rPr>
        <strike/>
        <sz val="11"/>
        <color rgb="FFFF0000"/>
        <rFont val="Calibri"/>
        <family val="2"/>
        <scheme val="minor"/>
      </rPr>
      <t>Evidence of CHPS Membership.</t>
    </r>
  </si>
  <si>
    <r>
      <t xml:space="preserve">CDs must include the prominent location and details of the educational display, describing all main high performance features, as well as material specifications of any permanent display. </t>
    </r>
    <r>
      <rPr>
        <sz val="11"/>
        <color rgb="FFFF0000"/>
        <rFont val="Calibri"/>
        <family val="2"/>
        <scheme val="minor"/>
      </rPr>
      <t>Note: By policy, a graphic proof of the display is not required but is accepted if available. The team can submit a narrative describing the display at Design Review.</t>
    </r>
  </si>
  <si>
    <t>D</t>
  </si>
  <si>
    <t>Points Approved</t>
  </si>
  <si>
    <t>Points Pending</t>
  </si>
  <si>
    <t>Points Denied</t>
  </si>
  <si>
    <t>Use the CHPS worksheet for Low Emitting Materials at https://chps.net/project-downloads as guide and for compliance tracking.</t>
  </si>
  <si>
    <r>
      <t xml:space="preserve">Submit approved submittal with cover sheet and applicable materials (receipts, proof of purchase or installation) for each low-emitting product.  Provide calculations indicating compliance if less than 100% of a given product type is compliant with requirements.
</t>
    </r>
    <r>
      <rPr>
        <sz val="11"/>
        <color rgb="FFFF0000"/>
        <rFont val="Calibri"/>
        <family val="2"/>
        <scheme val="minor"/>
      </rPr>
      <t>Optional to utilize and submit CHPS worksheet for Low Emitting Materials.</t>
    </r>
  </si>
  <si>
    <r>
      <t xml:space="preserve">Submit approved submittal with cover sheet and applicable materials (receipts, proof of purchase or installation) for each low-emitting product.  Provide calculations indicating compliance if less than 100% of a given product type is compliant with requirements.
</t>
    </r>
    <r>
      <rPr>
        <sz val="11"/>
        <color rgb="FFFF0000"/>
        <rFont val="Calibri"/>
        <family val="2"/>
        <scheme val="minor"/>
      </rPr>
      <t>See above</t>
    </r>
    <r>
      <rPr>
        <sz val="11"/>
        <color theme="1"/>
        <rFont val="Calibri"/>
        <family val="2"/>
        <scheme val="minor"/>
      </rPr>
      <t>.</t>
    </r>
  </si>
  <si>
    <t>D or C</t>
  </si>
  <si>
    <t>Minimize Site Disturbance</t>
  </si>
  <si>
    <r>
      <rPr>
        <strike/>
        <sz val="11"/>
        <color rgb="FFFF0000"/>
        <rFont val="Calibri"/>
        <family val="2"/>
        <scheme val="minor"/>
      </rPr>
      <t xml:space="preserve">CDs, ideally the title page, the Code page, and/or CHPS annotated scorecard  </t>
    </r>
    <r>
      <rPr>
        <sz val="11"/>
        <color rgb="FFFF0000"/>
        <rFont val="Calibri"/>
        <family val="2"/>
        <scheme val="minor"/>
      </rPr>
      <t>Drawings or CHPS Project Summary sheet</t>
    </r>
    <r>
      <rPr>
        <sz val="11"/>
        <color rgb="FF000000"/>
        <rFont val="Calibri"/>
        <family val="2"/>
        <scheme val="minor"/>
      </rPr>
      <t xml:space="preserve"> that provides the overview of the project must include the square footage of open space.</t>
    </r>
  </si>
  <si>
    <t>Multi-Attribute Material Selection</t>
  </si>
  <si>
    <t>Project Summary Form</t>
  </si>
  <si>
    <t>School or Project Name:</t>
  </si>
  <si>
    <t>CHPS Project ID#:</t>
  </si>
  <si>
    <t>For Admin Use Only</t>
  </si>
  <si>
    <t>Intended CHPS Certification Level:</t>
  </si>
  <si>
    <t>School District or Governing Body:</t>
  </si>
  <si>
    <t>School Location:</t>
  </si>
  <si>
    <t>Grade Levels Served:</t>
  </si>
  <si>
    <t>Expected Completion Date (month/yr):</t>
  </si>
  <si>
    <t>All Electric?</t>
  </si>
  <si>
    <t>Net zero energy or zero energy capable?</t>
  </si>
  <si>
    <t>For Renovations, which major systems are included in CHPS scope:</t>
  </si>
  <si>
    <t>Lighting</t>
  </si>
  <si>
    <t>Interior Surfaces</t>
  </si>
  <si>
    <t>Site</t>
  </si>
  <si>
    <t>Building Envelope</t>
  </si>
  <si>
    <t>HVAC</t>
  </si>
  <si>
    <t xml:space="preserve">Project Delivery Method: </t>
  </si>
  <si>
    <t>If construction is phased, please explain phases and provide dates of completion:</t>
  </si>
  <si>
    <t>Total Number of Buildings on School Campus including those in CHPS Scope:</t>
  </si>
  <si>
    <t>Design/Bid/Build</t>
  </si>
  <si>
    <t>Design/Build</t>
  </si>
  <si>
    <t>Please fill out Building Information Table below for each building included in the CHPS scope only (add rows as needed):</t>
  </si>
  <si>
    <t>Building Name /Type</t>
  </si>
  <si>
    <t>Gross Square Footage</t>
  </si>
  <si>
    <t>Number of Staff &amp; Admin</t>
  </si>
  <si>
    <r>
      <t>Please provide an</t>
    </r>
    <r>
      <rPr>
        <b/>
        <sz val="10"/>
        <color rgb="FFFF0000"/>
        <rFont val="Arial"/>
        <family val="2"/>
      </rPr>
      <t xml:space="preserve"> </t>
    </r>
    <r>
      <rPr>
        <b/>
        <sz val="10"/>
        <rFont val="Arial"/>
        <family val="2"/>
      </rPr>
      <t>overall description of the project including any high performance features you would like to highlight (1 to 2 paragraphs):</t>
    </r>
  </si>
  <si>
    <t>Contact Name:</t>
  </si>
  <si>
    <t>Title /Organization:</t>
  </si>
  <si>
    <t>Phone Number:</t>
  </si>
  <si>
    <t>Email:</t>
  </si>
  <si>
    <t>Points Required for Verification: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</si>
</sst>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 00\ 00.00"/>
    <numFmt numFmtId="167" formatCode="0000"/>
    <numFmt numFmtId="168" formatCode="_(* #,##0.0_);_(* \(#,##0.0\);_(* &quot;-&quot;??_);_(@_)"/>
    <numFmt numFmtId="169" formatCode="0.0%"/>
  </numFmts>
  <fonts count="78">
    <font>
      <sz val="11"/>
      <color theme="1"/>
      <name val="Calibri"/>
      <family val="2"/>
      <scheme val="minor"/>
    </font>
    <font>
      <sz val="11"/>
      <color theme="1"/>
      <name val="Calibri"/>
      <family val="2"/>
      <scheme val="minor"/>
    </font>
    <font>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vertAlign val="subscript"/>
      <sz val="11"/>
      <color theme="1"/>
      <name val="Calibri"/>
      <family val="2"/>
      <scheme val="minor"/>
    </font>
    <font>
      <sz val="20"/>
      <color theme="1"/>
      <name val="Calibri"/>
      <family val="2"/>
      <scheme val="minor"/>
    </font>
    <font>
      <sz val="28"/>
      <color theme="1"/>
      <name val="Calibri"/>
      <family val="2"/>
      <scheme val="minor"/>
    </font>
    <font>
      <b/>
      <sz val="48"/>
      <color theme="1"/>
      <name val="Calibri"/>
      <family val="2"/>
      <scheme val="minor"/>
    </font>
    <font>
      <sz val="16"/>
      <color theme="1"/>
      <name val="Calibri"/>
      <family val="2"/>
      <scheme val="minor"/>
    </font>
    <font>
      <sz val="22"/>
      <color theme="1"/>
      <name val="Calibri"/>
      <family val="2"/>
      <scheme val="minor"/>
    </font>
    <font>
      <b/>
      <sz val="36"/>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16"/>
      <color theme="0"/>
      <name val="Calibri"/>
      <family val="2"/>
      <scheme val="minor"/>
    </font>
    <font>
      <b/>
      <sz val="16"/>
      <color theme="0"/>
      <name val="Calibri"/>
      <family val="2"/>
      <scheme val="minor"/>
    </font>
    <font>
      <b/>
      <sz val="16"/>
      <name val="Calibri"/>
      <family val="2"/>
      <scheme val="minor"/>
    </font>
    <font>
      <sz val="12"/>
      <name val="Calibri"/>
      <family val="2"/>
      <scheme val="minor"/>
    </font>
    <font>
      <i/>
      <sz val="12"/>
      <name val="Calibri"/>
      <family val="2"/>
      <scheme val="minor"/>
    </font>
    <font>
      <b/>
      <vertAlign val="superscript"/>
      <sz val="11"/>
      <color theme="1"/>
      <name val="Calibri"/>
      <family val="2"/>
      <scheme val="minor"/>
    </font>
    <font>
      <i/>
      <sz val="11"/>
      <name val="Calibri"/>
      <family val="2"/>
      <scheme val="minor"/>
    </font>
    <font>
      <b/>
      <sz val="24"/>
      <color theme="1"/>
      <name val="Calibri"/>
      <family val="2"/>
      <scheme val="minor"/>
    </font>
    <font>
      <sz val="11"/>
      <name val="Calibri"/>
      <family val="2"/>
      <scheme val="minor"/>
    </font>
    <font>
      <b/>
      <sz val="20"/>
      <color theme="1"/>
      <name val="Calibri"/>
      <family val="2"/>
      <scheme val="minor"/>
    </font>
    <font>
      <i/>
      <sz val="14"/>
      <color theme="1"/>
      <name val="Calibri"/>
      <family val="2"/>
      <scheme val="minor"/>
    </font>
    <font>
      <sz val="12.1"/>
      <color rgb="FF000000"/>
      <name val="Calibri"/>
      <family val="2"/>
      <scheme val="minor"/>
    </font>
    <font>
      <sz val="11"/>
      <color rgb="FF000000"/>
      <name val="Calibri"/>
      <family val="2"/>
      <scheme val="minor"/>
    </font>
    <font>
      <b/>
      <i/>
      <sz val="12"/>
      <name val="Calibri"/>
      <family val="2"/>
      <scheme val="minor"/>
    </font>
    <font>
      <b/>
      <sz val="12"/>
      <name val="Calibri"/>
      <family val="2"/>
      <scheme val="minor"/>
    </font>
    <font>
      <sz val="12"/>
      <color rgb="FF000000"/>
      <name val="Calibri"/>
      <family val="2"/>
      <scheme val="minor"/>
    </font>
    <font>
      <sz val="24"/>
      <color theme="1"/>
      <name val="Calibri"/>
      <family val="2"/>
      <scheme val="minor"/>
    </font>
    <font>
      <sz val="8"/>
      <color theme="1"/>
      <name val="Calibri"/>
      <family val="2"/>
      <scheme val="minor"/>
    </font>
    <font>
      <b/>
      <sz val="8"/>
      <color theme="1"/>
      <name val="Calibri"/>
      <family val="2"/>
      <scheme val="minor"/>
    </font>
    <font>
      <vertAlign val="superscript"/>
      <sz val="8"/>
      <color theme="1"/>
      <name val="Calibri"/>
      <family val="2"/>
      <scheme val="minor"/>
    </font>
    <font>
      <i/>
      <sz val="8"/>
      <color theme="1"/>
      <name val="Calibri"/>
      <family val="2"/>
      <scheme val="minor"/>
    </font>
    <font>
      <vertAlign val="superscript"/>
      <sz val="20"/>
      <color theme="1"/>
      <name val="Calibri"/>
      <family val="2"/>
      <scheme val="minor"/>
    </font>
    <font>
      <sz val="8"/>
      <name val="Calibri"/>
      <family val="2"/>
      <scheme val="minor"/>
    </font>
    <font>
      <b/>
      <sz val="11"/>
      <color rgb="FFFF0000"/>
      <name val="Calibri"/>
      <family val="2"/>
      <scheme val="minor"/>
    </font>
    <font>
      <sz val="11"/>
      <color indexed="8"/>
      <name val="Calibri"/>
      <family val="2"/>
    </font>
    <font>
      <sz val="12"/>
      <name val="Arial"/>
      <family val="2"/>
    </font>
    <font>
      <b/>
      <sz val="12"/>
      <name val="Arial"/>
      <family val="2"/>
    </font>
    <font>
      <b/>
      <sz val="10"/>
      <color theme="1"/>
      <name val="Calibri"/>
      <family val="2"/>
      <scheme val="minor"/>
    </font>
    <font>
      <sz val="12"/>
      <color theme="1"/>
      <name val="Arial"/>
      <family val="2"/>
    </font>
    <font>
      <b/>
      <sz val="12"/>
      <color rgb="FF000000"/>
      <name val="Calibri"/>
      <family val="2"/>
      <scheme val="minor"/>
    </font>
    <font>
      <sz val="11"/>
      <color rgb="FFFF0000"/>
      <name val="Calibri"/>
      <family val="2"/>
      <scheme val="minor"/>
    </font>
    <font>
      <b/>
      <sz val="11"/>
      <name val="Calibri"/>
      <family val="2"/>
      <scheme val="minor"/>
    </font>
    <font>
      <u/>
      <sz val="11"/>
      <color theme="10"/>
      <name val="Calibri"/>
      <family val="2"/>
      <scheme val="minor"/>
    </font>
    <font>
      <i/>
      <sz val="18"/>
      <color theme="1"/>
      <name val="Calibri"/>
      <family val="2"/>
      <scheme val="minor"/>
    </font>
    <font>
      <b/>
      <u/>
      <sz val="11"/>
      <name val="Calibri"/>
      <family val="2"/>
      <scheme val="minor"/>
    </font>
    <font>
      <sz val="10"/>
      <name val="Arial"/>
      <family val="2"/>
    </font>
    <font>
      <b/>
      <sz val="16"/>
      <color indexed="9"/>
      <name val="Arial"/>
      <family val="2"/>
    </font>
    <font>
      <b/>
      <sz val="10"/>
      <color indexed="9"/>
      <name val="Arial"/>
      <family val="2"/>
    </font>
    <font>
      <sz val="15"/>
      <color indexed="9"/>
      <name val="Arial"/>
      <family val="2"/>
    </font>
    <font>
      <i/>
      <sz val="10"/>
      <name val="Arial"/>
      <family val="2"/>
    </font>
    <font>
      <b/>
      <i/>
      <sz val="12"/>
      <name val="Arial"/>
      <family val="2"/>
    </font>
    <font>
      <u/>
      <sz val="10"/>
      <color indexed="12"/>
      <name val="Arial"/>
      <family val="2"/>
    </font>
    <font>
      <b/>
      <sz val="11"/>
      <name val="Arial"/>
      <family val="2"/>
    </font>
    <font>
      <b/>
      <sz val="10"/>
      <name val="Arial"/>
      <family val="2"/>
    </font>
    <font>
      <b/>
      <sz val="8"/>
      <color theme="1"/>
      <name val="Accord Heavy SF"/>
      <family val="2"/>
    </font>
    <font>
      <sz val="10"/>
      <color theme="1"/>
      <name val="Arial"/>
      <family val="2"/>
    </font>
    <font>
      <sz val="11"/>
      <color theme="0"/>
      <name val="Calibri"/>
      <family val="2"/>
      <scheme val="minor"/>
    </font>
    <font>
      <b/>
      <sz val="11"/>
      <color rgb="FF000000"/>
      <name val="Calibri"/>
      <family val="2"/>
      <scheme val="minor"/>
    </font>
    <font>
      <i/>
      <sz val="14"/>
      <name val="Calibri"/>
      <family val="2"/>
      <scheme val="minor"/>
    </font>
    <font>
      <b/>
      <sz val="12"/>
      <color rgb="FFFF0000"/>
      <name val="Calibri"/>
      <family val="2"/>
      <scheme val="minor"/>
    </font>
    <font>
      <strike/>
      <sz val="11"/>
      <color rgb="FFFF0000"/>
      <name val="Calibri"/>
      <family val="2"/>
      <scheme val="minor"/>
    </font>
    <font>
      <sz val="10"/>
      <color rgb="FFFF0000"/>
      <name val="Arial"/>
      <family val="2"/>
    </font>
    <font>
      <b/>
      <sz val="14"/>
      <name val="Arial"/>
      <family val="2"/>
    </font>
    <font>
      <sz val="11"/>
      <name val="Arial"/>
      <family val="2"/>
    </font>
    <font>
      <i/>
      <sz val="11"/>
      <name val="Arial"/>
      <family val="2"/>
    </font>
    <font>
      <b/>
      <sz val="9"/>
      <name val="Arial"/>
      <family val="2"/>
    </font>
    <font>
      <u/>
      <sz val="10"/>
      <name val="Arial"/>
      <family val="2"/>
    </font>
    <font>
      <b/>
      <sz val="10"/>
      <color rgb="FFFF0000"/>
      <name val="Arial"/>
      <family val="2"/>
    </font>
    <font>
      <strike/>
      <sz val="10"/>
      <name val="Arial"/>
      <family val="2"/>
    </font>
  </fonts>
  <fills count="30">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BBB59"/>
        <bgColor indexed="64"/>
      </patternFill>
    </fill>
    <fill>
      <patternFill patternType="solid">
        <fgColor rgb="FF4BACC6"/>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bgColor indexed="64"/>
      </patternFill>
    </fill>
    <fill>
      <patternFill patternType="gray0625">
        <fgColor theme="0" tint="-0.24994659260841701"/>
        <bgColor theme="0"/>
      </patternFill>
    </fill>
    <fill>
      <patternFill patternType="gray0625">
        <fgColor theme="0" tint="-0.34998626667073579"/>
        <bgColor theme="0"/>
      </patternFill>
    </fill>
    <fill>
      <patternFill patternType="gray0625">
        <fgColor theme="1"/>
        <bgColor theme="0"/>
      </patternFill>
    </fill>
    <fill>
      <patternFill patternType="solid">
        <fgColor indexed="9"/>
        <bgColor indexed="64"/>
      </patternFill>
    </fill>
    <fill>
      <patternFill patternType="solid">
        <fgColor theme="0" tint="-0.499984740745262"/>
        <bgColor indexed="64"/>
      </patternFill>
    </fill>
    <fill>
      <patternFill patternType="solid">
        <fgColor rgb="FFC4BD97"/>
        <bgColor indexed="64"/>
      </patternFill>
    </fill>
    <fill>
      <patternFill patternType="solid">
        <fgColor rgb="FFC0504D"/>
        <bgColor indexed="64"/>
      </patternFill>
    </fill>
    <fill>
      <patternFill patternType="solid">
        <fgColor theme="0" tint="-0.14996795556505021"/>
        <bgColor indexed="64"/>
      </patternFill>
    </fill>
    <fill>
      <patternFill patternType="solid">
        <fgColor theme="9"/>
        <bgColor indexed="64"/>
      </patternFill>
    </fill>
    <fill>
      <patternFill patternType="solid">
        <fgColor theme="7"/>
        <bgColor indexed="64"/>
      </patternFill>
    </fill>
    <fill>
      <patternFill patternType="solid">
        <fgColor rgb="FF92D050"/>
        <bgColor indexed="64"/>
      </patternFill>
    </fill>
    <fill>
      <patternFill patternType="solid">
        <fgColor indexed="18"/>
        <bgColor indexed="64"/>
      </patternFill>
    </fill>
    <fill>
      <patternFill patternType="solid">
        <fgColor indexed="10"/>
        <bgColor indexed="64"/>
      </patternFill>
    </fill>
    <fill>
      <patternFill patternType="solid">
        <fgColor rgb="FFFFD579"/>
        <bgColor indexed="64"/>
      </patternFill>
    </fill>
    <fill>
      <patternFill patternType="gray0625">
        <fgColor theme="0" tint="-0.24994659260841701"/>
        <bgColor indexed="65"/>
      </patternFill>
    </fill>
    <fill>
      <patternFill patternType="solid">
        <fgColor indexed="2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44" fontId="1" fillId="0" borderId="0" applyFont="0" applyFill="0" applyBorder="0" applyAlignment="0" applyProtection="0"/>
    <xf numFmtId="0" fontId="43" fillId="0" borderId="0"/>
    <xf numFmtId="0" fontId="51" fillId="0" borderId="0" applyNumberFormat="0" applyFill="0" applyBorder="0" applyAlignment="0" applyProtection="0"/>
    <xf numFmtId="0" fontId="54" fillId="0" borderId="0"/>
    <xf numFmtId="0" fontId="60" fillId="0" borderId="0" applyNumberFormat="0" applyFill="0" applyBorder="0" applyAlignment="0" applyProtection="0">
      <alignment vertical="top"/>
      <protection locked="0"/>
    </xf>
  </cellStyleXfs>
  <cellXfs count="1362">
    <xf numFmtId="0" fontId="0" fillId="0" borderId="0" xfId="0"/>
    <xf numFmtId="0" fontId="0" fillId="6" borderId="0" xfId="0" applyFill="1"/>
    <xf numFmtId="0" fontId="0" fillId="6" borderId="0" xfId="1" applyNumberFormat="1" applyFont="1" applyFill="1"/>
    <xf numFmtId="0" fontId="0" fillId="6" borderId="0" xfId="0" applyFill="1" applyAlignment="1">
      <alignment wrapText="1"/>
    </xf>
    <xf numFmtId="0" fontId="0" fillId="6" borderId="11" xfId="0" applyFill="1" applyBorder="1"/>
    <xf numFmtId="0" fontId="0" fillId="6" borderId="9" xfId="0" applyFill="1" applyBorder="1"/>
    <xf numFmtId="0" fontId="0" fillId="6" borderId="20" xfId="0" applyFill="1" applyBorder="1"/>
    <xf numFmtId="0" fontId="0" fillId="6" borderId="12" xfId="0" applyFill="1" applyBorder="1"/>
    <xf numFmtId="0" fontId="0" fillId="6" borderId="9" xfId="0" applyFill="1" applyBorder="1" applyAlignment="1" applyProtection="1">
      <alignment wrapText="1"/>
      <protection locked="0"/>
    </xf>
    <xf numFmtId="0" fontId="0" fillId="6" borderId="0" xfId="0" applyFill="1" applyAlignment="1" applyProtection="1">
      <alignment wrapText="1"/>
      <protection locked="0"/>
    </xf>
    <xf numFmtId="0" fontId="0" fillId="6" borderId="10" xfId="0" applyFill="1" applyBorder="1" applyAlignment="1" applyProtection="1">
      <alignment wrapText="1"/>
      <protection locked="0"/>
    </xf>
    <xf numFmtId="0" fontId="0" fillId="6" borderId="24" xfId="0" applyFill="1" applyBorder="1" applyProtection="1">
      <protection locked="0"/>
    </xf>
    <xf numFmtId="0" fontId="0" fillId="6" borderId="23" xfId="0" applyFill="1" applyBorder="1" applyProtection="1">
      <protection locked="0"/>
    </xf>
    <xf numFmtId="0" fontId="0" fillId="6" borderId="21" xfId="0" applyFill="1" applyBorder="1"/>
    <xf numFmtId="0" fontId="0" fillId="6" borderId="19" xfId="0" applyFill="1" applyBorder="1"/>
    <xf numFmtId="0" fontId="0" fillId="6" borderId="22" xfId="0" applyFill="1" applyBorder="1"/>
    <xf numFmtId="0" fontId="0" fillId="6" borderId="22" xfId="0" applyFill="1" applyBorder="1" applyAlignment="1">
      <alignment horizontal="center" vertical="center"/>
    </xf>
    <xf numFmtId="0" fontId="0" fillId="8" borderId="17" xfId="0" applyFill="1" applyBorder="1" applyAlignment="1">
      <alignment horizontal="center" vertical="center"/>
    </xf>
    <xf numFmtId="0" fontId="0" fillId="8" borderId="22" xfId="0" applyFill="1" applyBorder="1" applyAlignment="1">
      <alignment horizontal="center" vertical="center"/>
    </xf>
    <xf numFmtId="0" fontId="0" fillId="8" borderId="24" xfId="0" applyFill="1" applyBorder="1" applyAlignment="1">
      <alignment wrapText="1"/>
    </xf>
    <xf numFmtId="0" fontId="0" fillId="8" borderId="21" xfId="0" applyFill="1" applyBorder="1" applyAlignment="1">
      <alignment wrapText="1"/>
    </xf>
    <xf numFmtId="0" fontId="6" fillId="8" borderId="23" xfId="0" applyFont="1" applyFill="1" applyBorder="1" applyAlignment="1">
      <alignment horizontal="center"/>
    </xf>
    <xf numFmtId="0" fontId="0" fillId="6" borderId="4" xfId="0" applyFill="1" applyBorder="1"/>
    <xf numFmtId="0" fontId="0" fillId="6" borderId="5" xfId="0" applyFill="1" applyBorder="1"/>
    <xf numFmtId="10" fontId="0" fillId="6" borderId="7" xfId="2" applyNumberFormat="1" applyFont="1" applyFill="1" applyBorder="1"/>
    <xf numFmtId="10" fontId="0" fillId="6" borderId="8" xfId="2" applyNumberFormat="1" applyFont="1" applyFill="1" applyBorder="1"/>
    <xf numFmtId="0" fontId="0" fillId="6" borderId="6" xfId="0" applyFill="1" applyBorder="1" applyAlignment="1">
      <alignment horizontal="right" wrapText="1"/>
    </xf>
    <xf numFmtId="0" fontId="0" fillId="6" borderId="10" xfId="0" applyFill="1" applyBorder="1"/>
    <xf numFmtId="10" fontId="0" fillId="6" borderId="38" xfId="2" applyNumberFormat="1" applyFont="1" applyFill="1" applyBorder="1"/>
    <xf numFmtId="0" fontId="0" fillId="6" borderId="18" xfId="0" applyFill="1" applyBorder="1"/>
    <xf numFmtId="43" fontId="0" fillId="6" borderId="5" xfId="1" applyFont="1" applyFill="1" applyBorder="1"/>
    <xf numFmtId="43" fontId="0" fillId="6" borderId="0" xfId="1" applyFont="1" applyFill="1"/>
    <xf numFmtId="43" fontId="0" fillId="6" borderId="16" xfId="1" applyFont="1" applyFill="1" applyBorder="1"/>
    <xf numFmtId="0" fontId="6" fillId="8" borderId="12" xfId="0" applyFont="1" applyFill="1" applyBorder="1" applyAlignment="1">
      <alignment horizontal="center" vertical="center" wrapText="1"/>
    </xf>
    <xf numFmtId="0" fontId="0" fillId="6" borderId="16" xfId="0" applyFill="1" applyBorder="1" applyProtection="1">
      <protection locked="0"/>
    </xf>
    <xf numFmtId="0" fontId="6" fillId="6" borderId="0" xfId="0" applyFont="1" applyFill="1"/>
    <xf numFmtId="43" fontId="0" fillId="6" borderId="43" xfId="0" applyNumberFormat="1" applyFill="1" applyBorder="1"/>
    <xf numFmtId="43" fontId="0" fillId="6" borderId="16" xfId="0" applyNumberFormat="1" applyFill="1" applyBorder="1"/>
    <xf numFmtId="43" fontId="0" fillId="6" borderId="24" xfId="0" applyNumberFormat="1" applyFill="1" applyBorder="1"/>
    <xf numFmtId="43" fontId="0" fillId="6" borderId="44" xfId="0" applyNumberFormat="1" applyFill="1" applyBorder="1"/>
    <xf numFmtId="43" fontId="0" fillId="2" borderId="16" xfId="0" quotePrefix="1" applyNumberFormat="1" applyFill="1" applyBorder="1" applyAlignment="1">
      <alignment horizontal="center"/>
    </xf>
    <xf numFmtId="0" fontId="0" fillId="8" borderId="27" xfId="0" applyFill="1" applyBorder="1" applyAlignment="1">
      <alignment wrapText="1"/>
    </xf>
    <xf numFmtId="9" fontId="0" fillId="6" borderId="0" xfId="2" applyFont="1" applyFill="1"/>
    <xf numFmtId="0" fontId="6" fillId="8" borderId="30" xfId="0" applyFont="1" applyFill="1" applyBorder="1" applyAlignment="1">
      <alignment horizontal="center" wrapText="1"/>
    </xf>
    <xf numFmtId="0" fontId="6" fillId="8" borderId="31" xfId="0" applyFont="1" applyFill="1" applyBorder="1" applyAlignment="1">
      <alignment horizontal="center" wrapText="1"/>
    </xf>
    <xf numFmtId="0" fontId="6" fillId="8" borderId="32" xfId="0" applyFont="1" applyFill="1" applyBorder="1" applyAlignment="1">
      <alignment horizontal="center" wrapText="1"/>
    </xf>
    <xf numFmtId="0" fontId="0" fillId="6" borderId="0" xfId="0" applyFill="1" applyAlignment="1">
      <alignment horizontal="center" vertical="center"/>
    </xf>
    <xf numFmtId="0" fontId="0" fillId="8" borderId="17" xfId="0" applyFill="1" applyBorder="1" applyAlignment="1">
      <alignment horizontal="center" vertical="center" wrapText="1"/>
    </xf>
    <xf numFmtId="0" fontId="0" fillId="6" borderId="11" xfId="0" applyFill="1" applyBorder="1" applyProtection="1">
      <protection locked="0"/>
    </xf>
    <xf numFmtId="0" fontId="0" fillId="6" borderId="0" xfId="0" applyFill="1" applyProtection="1">
      <protection locked="0"/>
    </xf>
    <xf numFmtId="0" fontId="0" fillId="6" borderId="0" xfId="0" applyFill="1" applyAlignment="1" applyProtection="1">
      <alignment horizontal="center"/>
      <protection locked="0"/>
    </xf>
    <xf numFmtId="0" fontId="0" fillId="6" borderId="10" xfId="0" applyFill="1" applyBorder="1" applyAlignment="1" applyProtection="1">
      <alignment horizontal="center"/>
      <protection locked="0"/>
    </xf>
    <xf numFmtId="0" fontId="0" fillId="6" borderId="12" xfId="0" applyFill="1" applyBorder="1" applyProtection="1">
      <protection locked="0"/>
    </xf>
    <xf numFmtId="43" fontId="0" fillId="6" borderId="23" xfId="1" applyFont="1" applyFill="1" applyBorder="1"/>
    <xf numFmtId="43" fontId="0" fillId="6" borderId="11" xfId="1" applyFont="1" applyFill="1" applyBorder="1"/>
    <xf numFmtId="43" fontId="0" fillId="6" borderId="19" xfId="1" applyFont="1" applyFill="1" applyBorder="1"/>
    <xf numFmtId="43" fontId="0" fillId="6" borderId="10" xfId="1" applyFont="1" applyFill="1" applyBorder="1"/>
    <xf numFmtId="43" fontId="0" fillId="6" borderId="24" xfId="1" applyFont="1" applyFill="1" applyBorder="1"/>
    <xf numFmtId="43" fontId="0" fillId="6" borderId="12" xfId="1" applyFont="1" applyFill="1" applyBorder="1"/>
    <xf numFmtId="43" fontId="0" fillId="6" borderId="21" xfId="1" applyFont="1" applyFill="1" applyBorder="1"/>
    <xf numFmtId="0" fontId="0" fillId="6" borderId="0" xfId="0" quotePrefix="1" applyFill="1"/>
    <xf numFmtId="0" fontId="0" fillId="6" borderId="0" xfId="0" applyFill="1" applyAlignment="1">
      <alignment vertical="center" wrapText="1"/>
    </xf>
    <xf numFmtId="166" fontId="0" fillId="6" borderId="0" xfId="0" quotePrefix="1" applyNumberFormat="1" applyFill="1" applyAlignment="1">
      <alignment vertical="center" wrapText="1"/>
    </xf>
    <xf numFmtId="167" fontId="0" fillId="6" borderId="0" xfId="0" applyNumberFormat="1" applyFill="1"/>
    <xf numFmtId="166" fontId="0" fillId="6" borderId="0" xfId="0" applyNumberFormat="1" applyFill="1"/>
    <xf numFmtId="166" fontId="0" fillId="6" borderId="0" xfId="0" applyNumberFormat="1" applyFill="1" applyAlignment="1">
      <alignment vertical="center" wrapText="1"/>
    </xf>
    <xf numFmtId="167" fontId="0" fillId="6" borderId="0" xfId="0" applyNumberFormat="1" applyFill="1" applyAlignment="1">
      <alignment horizontal="right"/>
    </xf>
    <xf numFmtId="0" fontId="26" fillId="6" borderId="0" xfId="0" applyFont="1" applyFill="1"/>
    <xf numFmtId="0" fontId="17" fillId="6" borderId="27" xfId="0" applyFont="1" applyFill="1" applyBorder="1" applyAlignment="1">
      <alignment wrapText="1"/>
    </xf>
    <xf numFmtId="0" fontId="17" fillId="6" borderId="28" xfId="0" applyFont="1" applyFill="1" applyBorder="1" applyAlignment="1">
      <alignment wrapText="1"/>
    </xf>
    <xf numFmtId="0" fontId="6" fillId="6" borderId="28" xfId="0" applyFont="1" applyFill="1" applyBorder="1" applyAlignment="1">
      <alignment horizontal="left"/>
    </xf>
    <xf numFmtId="0" fontId="17" fillId="6" borderId="27" xfId="0" applyFont="1" applyFill="1" applyBorder="1" applyAlignment="1">
      <alignment horizontal="left" vertical="center"/>
    </xf>
    <xf numFmtId="0" fontId="17" fillId="6" borderId="29" xfId="0" applyFont="1" applyFill="1" applyBorder="1" applyAlignment="1">
      <alignment wrapText="1"/>
    </xf>
    <xf numFmtId="0" fontId="6" fillId="6" borderId="29" xfId="0" applyFont="1" applyFill="1" applyBorder="1" applyAlignment="1">
      <alignment horizontal="left"/>
    </xf>
    <xf numFmtId="0" fontId="18" fillId="6" borderId="42" xfId="0" applyFont="1" applyFill="1" applyBorder="1" applyAlignment="1">
      <alignment horizontal="center" vertical="center" textRotation="90" wrapText="1"/>
    </xf>
    <xf numFmtId="0" fontId="18" fillId="6" borderId="42"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46" xfId="0" applyFont="1" applyFill="1" applyBorder="1" applyAlignment="1">
      <alignment horizontal="center" vertical="center" textRotation="90" wrapText="1"/>
    </xf>
    <xf numFmtId="0" fontId="18" fillId="6" borderId="41" xfId="0" applyFont="1" applyFill="1" applyBorder="1" applyAlignment="1">
      <alignment horizontal="center" vertical="center" wrapText="1"/>
    </xf>
    <xf numFmtId="0" fontId="0" fillId="6" borderId="17" xfId="0" applyFill="1" applyBorder="1" applyAlignment="1" applyProtection="1">
      <alignment horizontal="left"/>
      <protection locked="0"/>
    </xf>
    <xf numFmtId="0" fontId="27" fillId="6" borderId="17" xfId="5" applyFont="1" applyFill="1" applyBorder="1" applyAlignment="1" applyProtection="1">
      <alignment horizontal="left"/>
      <protection locked="0"/>
    </xf>
    <xf numFmtId="0" fontId="17" fillId="6" borderId="28" xfId="0" applyFont="1" applyFill="1" applyBorder="1" applyAlignment="1">
      <alignment horizontal="center" vertical="center"/>
    </xf>
    <xf numFmtId="0" fontId="14" fillId="6" borderId="0" xfId="0" applyFont="1" applyFill="1"/>
    <xf numFmtId="0" fontId="14" fillId="6" borderId="24" xfId="0" applyFont="1" applyFill="1" applyBorder="1" applyAlignment="1" applyProtection="1">
      <alignment horizontal="left"/>
      <protection locked="0"/>
    </xf>
    <xf numFmtId="0" fontId="14" fillId="6" borderId="17" xfId="0" applyFont="1" applyFill="1" applyBorder="1" applyAlignment="1" applyProtection="1">
      <alignment horizontal="left"/>
      <protection locked="0"/>
    </xf>
    <xf numFmtId="0" fontId="17" fillId="6" borderId="28" xfId="0" applyFont="1" applyFill="1" applyBorder="1" applyAlignment="1">
      <alignment horizontal="left"/>
    </xf>
    <xf numFmtId="0" fontId="17" fillId="6" borderId="29" xfId="0" applyFont="1" applyFill="1" applyBorder="1" applyAlignment="1">
      <alignment horizontal="left"/>
    </xf>
    <xf numFmtId="0" fontId="22" fillId="6" borderId="17" xfId="5" applyFont="1" applyFill="1" applyBorder="1" applyAlignment="1">
      <alignment horizontal="center" vertical="center"/>
    </xf>
    <xf numFmtId="0" fontId="22" fillId="6" borderId="17" xfId="5" applyFont="1" applyFill="1" applyBorder="1" applyAlignment="1" applyProtection="1">
      <alignment horizontal="center" vertical="center"/>
      <protection locked="0"/>
    </xf>
    <xf numFmtId="0" fontId="22" fillId="6" borderId="17" xfId="0" applyFont="1" applyFill="1" applyBorder="1" applyAlignment="1" applyProtection="1">
      <alignment horizontal="left"/>
      <protection locked="0"/>
    </xf>
    <xf numFmtId="0" fontId="14" fillId="6" borderId="17" xfId="0" applyFont="1" applyFill="1" applyBorder="1" applyAlignment="1" applyProtection="1">
      <alignment horizontal="left" wrapText="1"/>
      <protection locked="0"/>
    </xf>
    <xf numFmtId="0" fontId="14" fillId="6" borderId="0" xfId="0" applyFont="1" applyFill="1" applyAlignment="1">
      <alignment horizontal="center" vertical="center"/>
    </xf>
    <xf numFmtId="0" fontId="0" fillId="6" borderId="17" xfId="0" applyFill="1" applyBorder="1" applyAlignment="1">
      <alignment vertical="center"/>
    </xf>
    <xf numFmtId="0" fontId="30" fillId="6" borderId="0" xfId="0" applyFont="1" applyFill="1"/>
    <xf numFmtId="0" fontId="0" fillId="6" borderId="0" xfId="0" applyFill="1" applyAlignment="1">
      <alignment horizontal="right"/>
    </xf>
    <xf numFmtId="168" fontId="0" fillId="6" borderId="17" xfId="1" applyNumberFormat="1" applyFont="1" applyFill="1" applyBorder="1"/>
    <xf numFmtId="0" fontId="6" fillId="8" borderId="17" xfId="0" applyFont="1" applyFill="1" applyBorder="1"/>
    <xf numFmtId="0" fontId="0" fillId="6" borderId="17" xfId="0" applyFill="1" applyBorder="1" applyAlignment="1">
      <alignment horizontal="center" vertical="center"/>
    </xf>
    <xf numFmtId="43" fontId="0" fillId="2" borderId="43" xfId="0" applyNumberFormat="1" applyFill="1" applyBorder="1" applyProtection="1">
      <protection locked="0"/>
    </xf>
    <xf numFmtId="165" fontId="0" fillId="2" borderId="16" xfId="0" applyNumberFormat="1" applyFill="1" applyBorder="1" applyProtection="1">
      <protection locked="0"/>
    </xf>
    <xf numFmtId="0" fontId="6" fillId="6" borderId="12" xfId="0" applyFont="1" applyFill="1" applyBorder="1" applyAlignment="1">
      <alignment horizontal="center"/>
    </xf>
    <xf numFmtId="0" fontId="6" fillId="6" borderId="44" xfId="0" applyFont="1" applyFill="1" applyBorder="1" applyAlignment="1">
      <alignment horizontal="center"/>
    </xf>
    <xf numFmtId="10" fontId="6" fillId="6" borderId="47" xfId="2" applyNumberFormat="1" applyFont="1" applyFill="1" applyBorder="1" applyAlignment="1">
      <alignment horizontal="center" vertical="center"/>
    </xf>
    <xf numFmtId="10" fontId="0" fillId="6" borderId="17" xfId="2" applyNumberFormat="1" applyFont="1" applyFill="1" applyBorder="1"/>
    <xf numFmtId="9" fontId="0" fillId="6" borderId="24" xfId="2" applyFont="1" applyFill="1" applyBorder="1" applyAlignment="1">
      <alignment horizontal="center" wrapText="1"/>
    </xf>
    <xf numFmtId="0" fontId="0" fillId="2" borderId="17" xfId="0" applyFill="1" applyBorder="1" applyAlignment="1" applyProtection="1">
      <alignment horizontal="center" vertical="center"/>
      <protection locked="0"/>
    </xf>
    <xf numFmtId="0" fontId="0" fillId="2" borderId="17" xfId="0" applyFill="1" applyBorder="1" applyProtection="1">
      <protection locked="0"/>
    </xf>
    <xf numFmtId="168" fontId="0" fillId="2" borderId="17" xfId="1" applyNumberFormat="1" applyFont="1" applyFill="1" applyBorder="1" applyProtection="1">
      <protection locked="0"/>
    </xf>
    <xf numFmtId="0" fontId="0" fillId="6" borderId="56" xfId="0" applyFill="1" applyBorder="1"/>
    <xf numFmtId="0" fontId="0" fillId="6" borderId="16" xfId="0" applyFill="1" applyBorder="1"/>
    <xf numFmtId="43" fontId="0" fillId="6" borderId="54" xfId="1" applyFont="1" applyFill="1" applyBorder="1"/>
    <xf numFmtId="43" fontId="0" fillId="14" borderId="23" xfId="1" applyFont="1" applyFill="1" applyBorder="1" applyProtection="1">
      <protection locked="0"/>
    </xf>
    <xf numFmtId="0" fontId="0" fillId="14" borderId="11" xfId="1" applyNumberFormat="1" applyFont="1" applyFill="1" applyBorder="1" applyProtection="1">
      <protection locked="0"/>
    </xf>
    <xf numFmtId="43" fontId="0" fillId="14" borderId="11" xfId="1" applyFont="1" applyFill="1" applyBorder="1" applyProtection="1">
      <protection locked="0"/>
    </xf>
    <xf numFmtId="0" fontId="0" fillId="14" borderId="9" xfId="0" applyFill="1" applyBorder="1" applyProtection="1">
      <protection locked="0"/>
    </xf>
    <xf numFmtId="43" fontId="0" fillId="14" borderId="16" xfId="1" applyFont="1" applyFill="1" applyBorder="1" applyProtection="1">
      <protection locked="0"/>
    </xf>
    <xf numFmtId="0" fontId="0" fillId="14" borderId="0" xfId="1" applyNumberFormat="1" applyFont="1" applyFill="1" applyProtection="1">
      <protection locked="0"/>
    </xf>
    <xf numFmtId="43" fontId="0" fillId="14" borderId="0" xfId="1" applyFont="1" applyFill="1" applyProtection="1">
      <protection locked="0"/>
    </xf>
    <xf numFmtId="0" fontId="0" fillId="14" borderId="16" xfId="0" applyFill="1" applyBorder="1" applyProtection="1">
      <protection locked="0"/>
    </xf>
    <xf numFmtId="0" fontId="0" fillId="14" borderId="0" xfId="0" applyFill="1" applyProtection="1">
      <protection locked="0"/>
    </xf>
    <xf numFmtId="0" fontId="0" fillId="14" borderId="20" xfId="0" applyFill="1" applyBorder="1" applyProtection="1">
      <protection locked="0"/>
    </xf>
    <xf numFmtId="0" fontId="0" fillId="14" borderId="24" xfId="0" applyFill="1" applyBorder="1" applyProtection="1">
      <protection locked="0"/>
    </xf>
    <xf numFmtId="0" fontId="0" fillId="14" borderId="12" xfId="0" applyFill="1" applyBorder="1" applyProtection="1">
      <protection locked="0"/>
    </xf>
    <xf numFmtId="0" fontId="0" fillId="15" borderId="9" xfId="0" applyFill="1" applyBorder="1" applyProtection="1">
      <protection locked="0"/>
    </xf>
    <xf numFmtId="0" fontId="0" fillId="15" borderId="16" xfId="0" applyFill="1" applyBorder="1" applyProtection="1">
      <protection locked="0"/>
    </xf>
    <xf numFmtId="0" fontId="0" fillId="15" borderId="18" xfId="0" applyFill="1" applyBorder="1" applyProtection="1">
      <protection locked="0"/>
    </xf>
    <xf numFmtId="0" fontId="0" fillId="15" borderId="23" xfId="0" applyFill="1" applyBorder="1" applyProtection="1">
      <protection locked="0"/>
    </xf>
    <xf numFmtId="0" fontId="0" fillId="15" borderId="11" xfId="0" applyFill="1" applyBorder="1" applyProtection="1">
      <protection locked="0"/>
    </xf>
    <xf numFmtId="0" fontId="0" fillId="15" borderId="0" xfId="0" applyFill="1" applyProtection="1">
      <protection locked="0"/>
    </xf>
    <xf numFmtId="0" fontId="0" fillId="15" borderId="20" xfId="0" applyFill="1" applyBorder="1" applyProtection="1">
      <protection locked="0"/>
    </xf>
    <xf numFmtId="0" fontId="0" fillId="15" borderId="24" xfId="0" applyFill="1" applyBorder="1" applyProtection="1">
      <protection locked="0"/>
    </xf>
    <xf numFmtId="0" fontId="0" fillId="15" borderId="12" xfId="0" applyFill="1" applyBorder="1" applyProtection="1">
      <protection locked="0"/>
    </xf>
    <xf numFmtId="0" fontId="0" fillId="6" borderId="57" xfId="0" applyFill="1" applyBorder="1" applyAlignment="1">
      <alignment horizontal="right" wrapText="1"/>
    </xf>
    <xf numFmtId="0" fontId="0" fillId="6" borderId="26" xfId="0" applyFill="1" applyBorder="1"/>
    <xf numFmtId="0" fontId="0" fillId="6" borderId="54" xfId="0" applyFill="1" applyBorder="1"/>
    <xf numFmtId="10" fontId="0" fillId="6" borderId="26" xfId="2" applyNumberFormat="1" applyFont="1" applyFill="1" applyBorder="1"/>
    <xf numFmtId="10" fontId="0" fillId="6" borderId="54" xfId="2" applyNumberFormat="1" applyFont="1" applyFill="1" applyBorder="1"/>
    <xf numFmtId="0" fontId="14" fillId="6" borderId="17" xfId="0" applyFont="1" applyFill="1" applyBorder="1" applyAlignment="1" applyProtection="1">
      <alignment vertical="center"/>
      <protection locked="0"/>
    </xf>
    <xf numFmtId="0" fontId="17" fillId="6" borderId="31" xfId="0" applyFont="1" applyFill="1" applyBorder="1" applyAlignment="1">
      <alignment horizontal="center" vertical="center" wrapText="1"/>
    </xf>
    <xf numFmtId="0" fontId="33" fillId="6" borderId="31" xfId="4" applyFont="1" applyFill="1" applyBorder="1" applyAlignment="1">
      <alignment horizontal="center" vertical="center"/>
    </xf>
    <xf numFmtId="0" fontId="22" fillId="6" borderId="31" xfId="4" applyFont="1" applyFill="1" applyBorder="1" applyAlignment="1">
      <alignment horizontal="center" vertical="center"/>
    </xf>
    <xf numFmtId="0" fontId="22" fillId="6" borderId="31" xfId="3" applyFont="1" applyFill="1" applyBorder="1" applyAlignment="1">
      <alignment horizontal="center" vertical="center"/>
    </xf>
    <xf numFmtId="0" fontId="10" fillId="6" borderId="24" xfId="0" applyFont="1" applyFill="1" applyBorder="1" applyAlignment="1" applyProtection="1">
      <alignment vertical="center"/>
      <protection locked="0"/>
    </xf>
    <xf numFmtId="0" fontId="10" fillId="6" borderId="16" xfId="0" applyFont="1" applyFill="1" applyBorder="1" applyAlignment="1" applyProtection="1">
      <alignment vertical="center"/>
      <protection locked="0"/>
    </xf>
    <xf numFmtId="9" fontId="36" fillId="6" borderId="21" xfId="2" applyFont="1" applyFill="1" applyBorder="1"/>
    <xf numFmtId="0" fontId="36" fillId="6" borderId="20" xfId="0" applyFont="1" applyFill="1" applyBorder="1"/>
    <xf numFmtId="0" fontId="36" fillId="6" borderId="12" xfId="0" applyFont="1" applyFill="1" applyBorder="1"/>
    <xf numFmtId="0" fontId="36" fillId="6" borderId="9" xfId="0" applyFont="1" applyFill="1" applyBorder="1" applyAlignment="1">
      <alignment wrapText="1"/>
    </xf>
    <xf numFmtId="0" fontId="36" fillId="6" borderId="0" xfId="0" applyFont="1" applyFill="1"/>
    <xf numFmtId="0" fontId="36" fillId="6" borderId="9" xfId="0" applyFont="1" applyFill="1" applyBorder="1"/>
    <xf numFmtId="10" fontId="36" fillId="6" borderId="21" xfId="0" applyNumberFormat="1" applyFont="1" applyFill="1" applyBorder="1"/>
    <xf numFmtId="43" fontId="36" fillId="6" borderId="10" xfId="2" applyNumberFormat="1" applyFont="1" applyFill="1" applyBorder="1"/>
    <xf numFmtId="10" fontId="36" fillId="6" borderId="21" xfId="2" applyNumberFormat="1" applyFont="1" applyFill="1" applyBorder="1"/>
    <xf numFmtId="10" fontId="36" fillId="6" borderId="10" xfId="2" applyNumberFormat="1" applyFont="1" applyFill="1" applyBorder="1"/>
    <xf numFmtId="2" fontId="36" fillId="6" borderId="0" xfId="0" applyNumberFormat="1" applyFont="1" applyFill="1"/>
    <xf numFmtId="0" fontId="36" fillId="6" borderId="20" xfId="0" applyFont="1" applyFill="1" applyBorder="1" applyAlignment="1">
      <alignment wrapText="1"/>
    </xf>
    <xf numFmtId="0" fontId="36" fillId="6" borderId="0" xfId="0" applyFont="1" applyFill="1" applyAlignment="1">
      <alignment wrapText="1"/>
    </xf>
    <xf numFmtId="10" fontId="36" fillId="6" borderId="0" xfId="2" applyNumberFormat="1" applyFont="1" applyFill="1"/>
    <xf numFmtId="0" fontId="36" fillId="6" borderId="0" xfId="0" applyFont="1" applyFill="1" applyAlignment="1">
      <alignment horizontal="right" wrapText="1"/>
    </xf>
    <xf numFmtId="9" fontId="36" fillId="6" borderId="0" xfId="2" applyFont="1" applyFill="1"/>
    <xf numFmtId="0" fontId="36" fillId="6" borderId="0" xfId="0" applyFont="1" applyFill="1" applyAlignment="1">
      <alignment horizontal="right"/>
    </xf>
    <xf numFmtId="44" fontId="36" fillId="6" borderId="21" xfId="6" applyFont="1" applyFill="1" applyBorder="1"/>
    <xf numFmtId="0" fontId="36" fillId="6" borderId="31" xfId="0" applyFont="1" applyFill="1" applyBorder="1"/>
    <xf numFmtId="44" fontId="36" fillId="6" borderId="31" xfId="0" applyNumberFormat="1" applyFont="1" applyFill="1" applyBorder="1"/>
    <xf numFmtId="164" fontId="36" fillId="6" borderId="31" xfId="0" applyNumberFormat="1" applyFont="1" applyFill="1" applyBorder="1"/>
    <xf numFmtId="10" fontId="36" fillId="6" borderId="23" xfId="0" applyNumberFormat="1" applyFont="1" applyFill="1" applyBorder="1" applyProtection="1">
      <protection locked="0"/>
    </xf>
    <xf numFmtId="0" fontId="36" fillId="6" borderId="24" xfId="0" applyFont="1" applyFill="1" applyBorder="1" applyProtection="1">
      <protection locked="0"/>
    </xf>
    <xf numFmtId="10" fontId="36" fillId="6" borderId="23" xfId="0" applyNumberFormat="1" applyFont="1" applyFill="1" applyBorder="1"/>
    <xf numFmtId="9" fontId="36" fillId="6" borderId="23" xfId="2" applyFont="1" applyFill="1" applyBorder="1"/>
    <xf numFmtId="0" fontId="36" fillId="6" borderId="23" xfId="0" applyFont="1" applyFill="1" applyBorder="1" applyProtection="1">
      <protection locked="0"/>
    </xf>
    <xf numFmtId="166" fontId="36" fillId="6" borderId="17" xfId="0" applyNumberFormat="1" applyFont="1" applyFill="1" applyBorder="1" applyProtection="1">
      <protection locked="0"/>
    </xf>
    <xf numFmtId="10" fontId="36" fillId="6" borderId="17" xfId="0" applyNumberFormat="1" applyFont="1" applyFill="1" applyBorder="1" applyProtection="1">
      <protection locked="0"/>
    </xf>
    <xf numFmtId="10" fontId="36" fillId="6" borderId="17" xfId="0" applyNumberFormat="1" applyFont="1" applyFill="1" applyBorder="1"/>
    <xf numFmtId="9" fontId="36" fillId="6" borderId="17" xfId="2" applyFont="1" applyFill="1" applyBorder="1"/>
    <xf numFmtId="0" fontId="36" fillId="6" borderId="17" xfId="0" applyFont="1" applyFill="1" applyBorder="1" applyProtection="1">
      <protection locked="0"/>
    </xf>
    <xf numFmtId="43" fontId="36" fillId="6" borderId="17" xfId="0" applyNumberFormat="1" applyFont="1" applyFill="1" applyBorder="1" applyProtection="1">
      <protection locked="0"/>
    </xf>
    <xf numFmtId="44" fontId="36" fillId="6" borderId="17" xfId="0" applyNumberFormat="1" applyFont="1" applyFill="1" applyBorder="1" applyProtection="1">
      <protection locked="0"/>
    </xf>
    <xf numFmtId="0" fontId="36" fillId="6" borderId="17" xfId="0" applyFont="1" applyFill="1" applyBorder="1" applyAlignment="1" applyProtection="1">
      <alignment wrapText="1"/>
      <protection locked="0"/>
    </xf>
    <xf numFmtId="166" fontId="36" fillId="6" borderId="17" xfId="0" quotePrefix="1" applyNumberFormat="1" applyFont="1" applyFill="1" applyBorder="1" applyProtection="1">
      <protection locked="0"/>
    </xf>
    <xf numFmtId="166" fontId="36" fillId="6" borderId="17" xfId="0" quotePrefix="1" applyNumberFormat="1" applyFont="1" applyFill="1" applyBorder="1" applyAlignment="1" applyProtection="1">
      <alignment vertical="center" wrapText="1"/>
      <protection locked="0"/>
    </xf>
    <xf numFmtId="10" fontId="36" fillId="6" borderId="24" xfId="0" applyNumberFormat="1" applyFont="1" applyFill="1" applyBorder="1" applyProtection="1">
      <protection locked="0"/>
    </xf>
    <xf numFmtId="44" fontId="36" fillId="6" borderId="24" xfId="0" applyNumberFormat="1" applyFont="1" applyFill="1" applyBorder="1"/>
    <xf numFmtId="10" fontId="36" fillId="6" borderId="24" xfId="0" applyNumberFormat="1" applyFont="1" applyFill="1" applyBorder="1"/>
    <xf numFmtId="9" fontId="36" fillId="6" borderId="24" xfId="2" applyFont="1" applyFill="1" applyBorder="1"/>
    <xf numFmtId="43" fontId="36" fillId="6" borderId="24" xfId="1" applyFont="1" applyFill="1" applyBorder="1" applyProtection="1">
      <protection locked="0"/>
    </xf>
    <xf numFmtId="44" fontId="36" fillId="6" borderId="24" xfId="0" applyNumberFormat="1" applyFont="1" applyFill="1" applyBorder="1" applyProtection="1">
      <protection locked="0"/>
    </xf>
    <xf numFmtId="49" fontId="36" fillId="6" borderId="24" xfId="0" applyNumberFormat="1" applyFont="1" applyFill="1" applyBorder="1" applyProtection="1">
      <protection locked="0"/>
    </xf>
    <xf numFmtId="166" fontId="36" fillId="6" borderId="24" xfId="0" applyNumberFormat="1" applyFont="1" applyFill="1" applyBorder="1" applyProtection="1">
      <protection locked="0"/>
    </xf>
    <xf numFmtId="0" fontId="36" fillId="6" borderId="14" xfId="0" applyFont="1" applyFill="1" applyBorder="1"/>
    <xf numFmtId="0" fontId="36" fillId="6" borderId="21" xfId="0" applyFont="1" applyFill="1" applyBorder="1"/>
    <xf numFmtId="0" fontId="36" fillId="6" borderId="4" xfId="0" applyFont="1" applyFill="1" applyBorder="1"/>
    <xf numFmtId="0" fontId="36" fillId="6" borderId="10" xfId="0" applyFont="1" applyFill="1" applyBorder="1"/>
    <xf numFmtId="43" fontId="36" fillId="6" borderId="26" xfId="0" applyNumberFormat="1" applyFont="1" applyFill="1" applyBorder="1" applyProtection="1">
      <protection locked="0"/>
    </xf>
    <xf numFmtId="43" fontId="36" fillId="6" borderId="11" xfId="0" applyNumberFormat="1" applyFont="1" applyFill="1" applyBorder="1" applyProtection="1">
      <protection locked="0"/>
    </xf>
    <xf numFmtId="0" fontId="36" fillId="6" borderId="22" xfId="0" applyFont="1" applyFill="1" applyBorder="1"/>
    <xf numFmtId="0" fontId="36" fillId="6" borderId="8" xfId="0" applyFont="1" applyFill="1" applyBorder="1"/>
    <xf numFmtId="44" fontId="36" fillId="6" borderId="21" xfId="6" applyFont="1" applyFill="1" applyBorder="1" applyProtection="1">
      <protection locked="0"/>
    </xf>
    <xf numFmtId="44" fontId="36" fillId="6" borderId="15" xfId="6" applyFont="1" applyFill="1" applyBorder="1" applyProtection="1">
      <protection locked="0"/>
    </xf>
    <xf numFmtId="0" fontId="36" fillId="6" borderId="19" xfId="0" applyFont="1" applyFill="1" applyBorder="1"/>
    <xf numFmtId="0" fontId="36" fillId="6" borderId="11" xfId="0" applyFont="1" applyFill="1" applyBorder="1" applyAlignment="1">
      <alignment horizontal="right"/>
    </xf>
    <xf numFmtId="0" fontId="36" fillId="6" borderId="18" xfId="0" applyFont="1" applyFill="1" applyBorder="1"/>
    <xf numFmtId="0" fontId="36" fillId="6" borderId="3" xfId="0" applyFont="1" applyFill="1" applyBorder="1"/>
    <xf numFmtId="0" fontId="39" fillId="6" borderId="2" xfId="0" applyFont="1" applyFill="1" applyBorder="1"/>
    <xf numFmtId="0" fontId="29" fillId="6" borderId="0" xfId="0" applyFont="1" applyFill="1" applyAlignment="1">
      <alignment wrapText="1"/>
    </xf>
    <xf numFmtId="0" fontId="29" fillId="6" borderId="0" xfId="0" applyFont="1" applyFill="1"/>
    <xf numFmtId="0" fontId="14" fillId="6" borderId="0" xfId="0" applyFont="1" applyFill="1" applyAlignment="1" applyProtection="1">
      <alignment horizontal="left"/>
      <protection locked="0"/>
    </xf>
    <xf numFmtId="0" fontId="17" fillId="6" borderId="28" xfId="0" applyFont="1" applyFill="1" applyBorder="1" applyAlignment="1">
      <alignment horizontal="right" vertical="center"/>
    </xf>
    <xf numFmtId="0" fontId="14" fillId="6" borderId="17" xfId="0" applyFont="1" applyFill="1" applyBorder="1" applyAlignment="1">
      <alignment vertical="center" wrapText="1"/>
    </xf>
    <xf numFmtId="0" fontId="0" fillId="6" borderId="17" xfId="0" applyFill="1" applyBorder="1" applyAlignment="1">
      <alignment horizontal="center" vertical="center" wrapText="1"/>
    </xf>
    <xf numFmtId="0" fontId="12" fillId="6" borderId="0" xfId="0" applyFont="1" applyFill="1" applyAlignment="1">
      <alignment horizontal="center"/>
    </xf>
    <xf numFmtId="0" fontId="0" fillId="6" borderId="0" xfId="0" applyFill="1" applyAlignment="1">
      <alignment vertical="center"/>
    </xf>
    <xf numFmtId="0" fontId="0" fillId="8" borderId="24" xfId="0" applyFill="1" applyBorder="1" applyAlignment="1">
      <alignment horizontal="center" vertical="center"/>
    </xf>
    <xf numFmtId="0" fontId="0" fillId="8" borderId="24" xfId="0" applyFill="1" applyBorder="1" applyAlignment="1">
      <alignment horizontal="center" vertical="center" wrapText="1"/>
    </xf>
    <xf numFmtId="9" fontId="0" fillId="6" borderId="17" xfId="2" applyFont="1" applyFill="1" applyBorder="1"/>
    <xf numFmtId="0" fontId="44" fillId="0" borderId="26" xfId="7" applyFont="1" applyBorder="1" applyAlignment="1">
      <alignment horizontal="center" vertical="center" wrapText="1"/>
    </xf>
    <xf numFmtId="1" fontId="44" fillId="0" borderId="26" xfId="7" applyNumberFormat="1" applyFont="1" applyBorder="1" applyAlignment="1">
      <alignment horizontal="center" vertical="center" wrapText="1"/>
    </xf>
    <xf numFmtId="0" fontId="44" fillId="17" borderId="21" xfId="7" applyFont="1" applyFill="1" applyBorder="1" applyAlignment="1">
      <alignment horizontal="center" vertical="center" wrapText="1"/>
    </xf>
    <xf numFmtId="0" fontId="44" fillId="17" borderId="17" xfId="7" applyFont="1" applyFill="1" applyBorder="1" applyAlignment="1">
      <alignment horizontal="center" vertical="center" wrapText="1"/>
    </xf>
    <xf numFmtId="0" fontId="44" fillId="0" borderId="24" xfId="7" applyFont="1" applyBorder="1" applyAlignment="1">
      <alignment horizontal="center" vertical="center" wrapText="1"/>
    </xf>
    <xf numFmtId="0" fontId="44" fillId="0" borderId="17" xfId="7" applyFont="1" applyBorder="1" applyAlignment="1">
      <alignment horizontal="center" vertical="center" wrapText="1"/>
    </xf>
    <xf numFmtId="0" fontId="44" fillId="17" borderId="26" xfId="7" applyFont="1" applyFill="1" applyBorder="1" applyAlignment="1">
      <alignment horizontal="center" vertical="center" wrapText="1"/>
    </xf>
    <xf numFmtId="0" fontId="44" fillId="0" borderId="26" xfId="7" quotePrefix="1" applyFont="1" applyBorder="1" applyAlignment="1">
      <alignment horizontal="center" vertical="center" wrapText="1"/>
    </xf>
    <xf numFmtId="0" fontId="44" fillId="0" borderId="12" xfId="7" quotePrefix="1" applyFont="1" applyBorder="1" applyAlignment="1">
      <alignment horizontal="center" vertical="center" wrapText="1"/>
    </xf>
    <xf numFmtId="0" fontId="44" fillId="0" borderId="12" xfId="7" applyFont="1" applyBorder="1" applyAlignment="1">
      <alignment horizontal="center" vertical="center" wrapText="1"/>
    </xf>
    <xf numFmtId="0" fontId="14" fillId="6" borderId="17" xfId="0" applyFont="1" applyFill="1" applyBorder="1" applyAlignment="1">
      <alignment horizontal="center" vertical="center" wrapText="1"/>
    </xf>
    <xf numFmtId="0" fontId="0" fillId="6" borderId="0" xfId="0" applyFill="1" applyAlignment="1" applyProtection="1">
      <alignment horizontal="left"/>
      <protection locked="0"/>
    </xf>
    <xf numFmtId="0" fontId="27" fillId="6" borderId="0" xfId="3" applyFont="1" applyFill="1" applyAlignment="1" applyProtection="1">
      <alignment horizontal="left"/>
      <protection locked="0"/>
    </xf>
    <xf numFmtId="10" fontId="36" fillId="6" borderId="22" xfId="2" applyNumberFormat="1" applyFont="1" applyFill="1" applyBorder="1" applyAlignment="1">
      <alignment horizontal="right" wrapText="1"/>
    </xf>
    <xf numFmtId="43" fontId="0" fillId="6" borderId="64" xfId="0" applyNumberFormat="1" applyFill="1" applyBorder="1"/>
    <xf numFmtId="169" fontId="0" fillId="6" borderId="5" xfId="0" applyNumberFormat="1" applyFill="1" applyBorder="1" applyAlignment="1">
      <alignment horizontal="left"/>
    </xf>
    <xf numFmtId="169" fontId="0" fillId="6" borderId="8" xfId="2" applyNumberFormat="1" applyFont="1" applyFill="1" applyBorder="1" applyAlignment="1">
      <alignment horizontal="left"/>
    </xf>
    <xf numFmtId="0" fontId="17" fillId="6" borderId="1" xfId="0" applyFont="1" applyFill="1" applyBorder="1" applyAlignment="1">
      <alignment horizontal="left" vertical="center"/>
    </xf>
    <xf numFmtId="0" fontId="31" fillId="6" borderId="17" xfId="0" applyFont="1" applyFill="1" applyBorder="1" applyAlignment="1">
      <alignment horizontal="left" vertical="center" wrapText="1"/>
    </xf>
    <xf numFmtId="0" fontId="16" fillId="6" borderId="17" xfId="0" quotePrefix="1" applyFont="1" applyFill="1" applyBorder="1" applyAlignment="1">
      <alignment horizontal="left" vertical="center" wrapText="1"/>
    </xf>
    <xf numFmtId="16" fontId="0" fillId="6" borderId="17" xfId="0" quotePrefix="1" applyNumberFormat="1" applyFill="1" applyBorder="1" applyAlignment="1">
      <alignment horizontal="center" vertical="center"/>
    </xf>
    <xf numFmtId="0" fontId="14" fillId="6" borderId="22" xfId="0" applyFont="1" applyFill="1" applyBorder="1" applyAlignment="1">
      <alignment horizontal="center" vertical="center"/>
    </xf>
    <xf numFmtId="0" fontId="14" fillId="6" borderId="17" xfId="0" applyFont="1" applyFill="1" applyBorder="1" applyAlignment="1">
      <alignment vertical="center"/>
    </xf>
    <xf numFmtId="0" fontId="14" fillId="6" borderId="24" xfId="0" applyFont="1" applyFill="1" applyBorder="1" applyAlignment="1">
      <alignment horizontal="center" vertical="center" wrapText="1"/>
    </xf>
    <xf numFmtId="0" fontId="14" fillId="6" borderId="17" xfId="0" applyFont="1" applyFill="1" applyBorder="1" applyAlignment="1">
      <alignment horizontal="center" vertical="center"/>
    </xf>
    <xf numFmtId="0" fontId="14" fillId="6" borderId="17" xfId="0" applyFont="1" applyFill="1" applyBorder="1" applyAlignment="1" applyProtection="1">
      <alignment horizontal="center" vertical="center"/>
      <protection locked="0"/>
    </xf>
    <xf numFmtId="0" fontId="14" fillId="0" borderId="17" xfId="0" applyFont="1" applyBorder="1" applyAlignment="1">
      <alignment horizontal="center" vertical="center"/>
    </xf>
    <xf numFmtId="0" fontId="0" fillId="6" borderId="23" xfId="0" applyFill="1" applyBorder="1" applyAlignment="1" applyProtection="1">
      <alignment horizontal="center"/>
      <protection locked="0"/>
    </xf>
    <xf numFmtId="0" fontId="8" fillId="6" borderId="9" xfId="0" applyFont="1" applyFill="1" applyBorder="1" applyAlignment="1">
      <alignment horizontal="right"/>
    </xf>
    <xf numFmtId="0" fontId="8" fillId="6" borderId="0" xfId="0" applyFont="1" applyFill="1" applyAlignment="1">
      <alignment horizontal="right"/>
    </xf>
    <xf numFmtId="0" fontId="0" fillId="6" borderId="11"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44" fillId="17" borderId="23" xfId="7" applyFont="1" applyFill="1" applyBorder="1" applyAlignment="1">
      <alignment horizontal="center" vertical="center" wrapText="1"/>
    </xf>
    <xf numFmtId="0" fontId="44" fillId="17" borderId="24" xfId="7" applyFont="1" applyFill="1" applyBorder="1" applyAlignment="1">
      <alignment horizontal="center" vertical="center" wrapText="1"/>
    </xf>
    <xf numFmtId="0" fontId="0" fillId="6" borderId="9" xfId="0" applyFill="1" applyBorder="1" applyAlignment="1" applyProtection="1">
      <alignment horizontal="center" wrapText="1"/>
      <protection locked="0"/>
    </xf>
    <xf numFmtId="0" fontId="0" fillId="6" borderId="0" xfId="0" applyFill="1" applyAlignment="1" applyProtection="1">
      <alignment horizontal="center" wrapText="1"/>
      <protection locked="0"/>
    </xf>
    <xf numFmtId="0" fontId="0" fillId="6" borderId="10" xfId="0" applyFill="1" applyBorder="1" applyAlignment="1" applyProtection="1">
      <alignment horizontal="center" wrapText="1"/>
      <protection locked="0"/>
    </xf>
    <xf numFmtId="0" fontId="11" fillId="6" borderId="4" xfId="0" applyFont="1" applyFill="1" applyBorder="1" applyAlignment="1">
      <alignment horizontal="center"/>
    </xf>
    <xf numFmtId="0" fontId="11" fillId="6" borderId="0" xfId="0" applyFont="1" applyFill="1" applyAlignment="1">
      <alignment horizontal="center"/>
    </xf>
    <xf numFmtId="0" fontId="0" fillId="6" borderId="24" xfId="0" applyFill="1" applyBorder="1" applyAlignment="1">
      <alignment horizontal="center" vertical="center"/>
    </xf>
    <xf numFmtId="0" fontId="0" fillId="2" borderId="24" xfId="0" applyFill="1" applyBorder="1" applyAlignment="1" applyProtection="1">
      <alignment horizontal="center" vertical="center"/>
      <protection locked="0"/>
    </xf>
    <xf numFmtId="0" fontId="14" fillId="6" borderId="24" xfId="0" applyFont="1" applyFill="1" applyBorder="1" applyAlignment="1">
      <alignment horizontal="center" vertical="center"/>
    </xf>
    <xf numFmtId="0" fontId="14" fillId="6" borderId="24" xfId="0" applyFont="1" applyFill="1" applyBorder="1" applyAlignment="1" applyProtection="1">
      <alignment horizontal="center" vertical="center"/>
      <protection locked="0"/>
    </xf>
    <xf numFmtId="0" fontId="0" fillId="6" borderId="24" xfId="0" applyFill="1" applyBorder="1" applyAlignment="1" applyProtection="1">
      <alignment horizontal="left"/>
      <protection locked="0"/>
    </xf>
    <xf numFmtId="0" fontId="0" fillId="6" borderId="16" xfId="0" applyFill="1" applyBorder="1" applyAlignment="1">
      <alignment horizontal="center" vertical="center" wrapText="1"/>
    </xf>
    <xf numFmtId="0" fontId="0" fillId="6" borderId="4" xfId="0" applyFill="1" applyBorder="1" applyAlignment="1">
      <alignment horizontal="right"/>
    </xf>
    <xf numFmtId="0" fontId="6" fillId="8" borderId="24" xfId="0" applyFont="1" applyFill="1" applyBorder="1" applyAlignment="1">
      <alignment horizontal="center" vertical="center" wrapText="1"/>
    </xf>
    <xf numFmtId="0" fontId="25" fillId="6" borderId="0" xfId="0" applyFont="1" applyFill="1" applyAlignment="1">
      <alignment horizontal="left" wrapText="1"/>
    </xf>
    <xf numFmtId="0" fontId="0" fillId="6" borderId="0" xfId="0" applyFill="1" applyAlignment="1">
      <alignment horizontal="center"/>
    </xf>
    <xf numFmtId="0" fontId="17" fillId="6" borderId="0" xfId="0" applyFont="1" applyFill="1" applyAlignment="1">
      <alignment horizontal="right" vertical="center"/>
    </xf>
    <xf numFmtId="0" fontId="34" fillId="6" borderId="17" xfId="0" applyFont="1" applyFill="1" applyBorder="1" applyAlignment="1">
      <alignment vertical="center"/>
    </xf>
    <xf numFmtId="0" fontId="14" fillId="6" borderId="0" xfId="0" applyFont="1" applyFill="1" applyAlignment="1">
      <alignment vertical="center"/>
    </xf>
    <xf numFmtId="0" fontId="14" fillId="6" borderId="24" xfId="0" applyFont="1" applyFill="1" applyBorder="1" applyAlignment="1">
      <alignment vertical="center"/>
    </xf>
    <xf numFmtId="0" fontId="14" fillId="6" borderId="22" xfId="0" applyFont="1" applyFill="1" applyBorder="1" applyAlignment="1">
      <alignment vertical="center"/>
    </xf>
    <xf numFmtId="0" fontId="34" fillId="6" borderId="17" xfId="0" applyFont="1" applyFill="1" applyBorder="1" applyAlignment="1">
      <alignment vertical="center" wrapText="1"/>
    </xf>
    <xf numFmtId="0" fontId="17" fillId="12" borderId="17" xfId="0" applyFont="1" applyFill="1" applyBorder="1" applyAlignment="1">
      <alignment horizontal="center" vertical="center"/>
    </xf>
    <xf numFmtId="0" fontId="31" fillId="6" borderId="17" xfId="0" applyFont="1" applyFill="1" applyBorder="1" applyAlignment="1">
      <alignment vertical="center" wrapText="1"/>
    </xf>
    <xf numFmtId="0" fontId="22" fillId="0" borderId="17" xfId="0" applyFont="1" applyBorder="1" applyAlignment="1">
      <alignment horizontal="center" vertical="center"/>
    </xf>
    <xf numFmtId="0" fontId="22" fillId="0" borderId="17" xfId="0" applyFont="1" applyBorder="1" applyAlignment="1">
      <alignment horizontal="left" vertical="center" wrapText="1"/>
    </xf>
    <xf numFmtId="0" fontId="0" fillId="6" borderId="17" xfId="0" applyFill="1" applyBorder="1" applyAlignment="1" applyProtection="1">
      <alignment vertical="center"/>
      <protection locked="0"/>
    </xf>
    <xf numFmtId="0" fontId="14" fillId="0" borderId="0" xfId="0" applyFont="1" applyAlignment="1">
      <alignment vertical="center"/>
    </xf>
    <xf numFmtId="0" fontId="22" fillId="0" borderId="21" xfId="0" applyFont="1" applyBorder="1" applyAlignment="1">
      <alignment horizontal="left" vertical="center"/>
    </xf>
    <xf numFmtId="0" fontId="0" fillId="6" borderId="17" xfId="0" applyFill="1" applyBorder="1" applyAlignment="1">
      <alignment vertical="center" wrapText="1"/>
    </xf>
    <xf numFmtId="0" fontId="14" fillId="6" borderId="22" xfId="0" applyFont="1" applyFill="1" applyBorder="1" applyAlignment="1">
      <alignment horizontal="left" vertical="center"/>
    </xf>
    <xf numFmtId="0" fontId="14" fillId="6" borderId="17" xfId="0" applyFont="1" applyFill="1" applyBorder="1" applyAlignment="1">
      <alignment horizontal="left" vertical="center"/>
    </xf>
    <xf numFmtId="0" fontId="14" fillId="6" borderId="0" xfId="0" applyFont="1" applyFill="1" applyAlignment="1">
      <alignment horizontal="left" vertical="center"/>
    </xf>
    <xf numFmtId="0" fontId="17" fillId="13" borderId="24" xfId="0" applyFont="1" applyFill="1" applyBorder="1" applyAlignment="1">
      <alignment horizontal="center" vertical="center"/>
    </xf>
    <xf numFmtId="0" fontId="0" fillId="0" borderId="17" xfId="0" applyBorder="1" applyAlignment="1">
      <alignment horizontal="center" vertical="center"/>
    </xf>
    <xf numFmtId="0" fontId="23" fillId="6" borderId="0" xfId="0" applyFont="1" applyFill="1" applyAlignment="1">
      <alignment horizontal="left" wrapText="1"/>
    </xf>
    <xf numFmtId="10" fontId="27" fillId="6" borderId="22" xfId="2" applyNumberFormat="1" applyFont="1" applyFill="1" applyBorder="1"/>
    <xf numFmtId="0" fontId="45" fillId="7" borderId="0" xfId="7" applyFont="1" applyFill="1" applyAlignment="1">
      <alignment horizontal="center" vertical="center" wrapText="1"/>
    </xf>
    <xf numFmtId="0" fontId="45" fillId="7" borderId="50" xfId="7" applyFont="1" applyFill="1" applyBorder="1" applyAlignment="1">
      <alignment horizontal="center" vertical="center" wrapText="1"/>
    </xf>
    <xf numFmtId="0" fontId="23" fillId="6" borderId="0" xfId="0" quotePrefix="1" applyFont="1" applyFill="1" applyAlignment="1">
      <alignment vertical="center" wrapText="1"/>
    </xf>
    <xf numFmtId="0" fontId="23" fillId="6" borderId="0" xfId="0" applyFont="1" applyFill="1" applyAlignment="1">
      <alignment vertical="center" wrapText="1"/>
    </xf>
    <xf numFmtId="0" fontId="0" fillId="6" borderId="19" xfId="0" applyFill="1" applyBorder="1" applyProtection="1">
      <protection locked="0"/>
    </xf>
    <xf numFmtId="0" fontId="6" fillId="8" borderId="20" xfId="0" applyFont="1" applyFill="1" applyBorder="1" applyAlignment="1">
      <alignment vertical="center" wrapText="1"/>
    </xf>
    <xf numFmtId="0" fontId="0" fillId="16" borderId="21" xfId="0" applyFill="1" applyBorder="1" applyAlignment="1" applyProtection="1">
      <alignment vertical="center"/>
      <protection locked="0"/>
    </xf>
    <xf numFmtId="0" fontId="6" fillId="8" borderId="25" xfId="0" applyFont="1" applyFill="1" applyBorder="1" applyAlignment="1">
      <alignment vertical="center" wrapText="1"/>
    </xf>
    <xf numFmtId="0" fontId="0" fillId="16" borderId="22" xfId="0" applyFill="1" applyBorder="1" applyAlignment="1">
      <alignment vertical="center"/>
    </xf>
    <xf numFmtId="0" fontId="17" fillId="6" borderId="47" xfId="2" applyNumberFormat="1" applyFont="1" applyFill="1" applyBorder="1" applyAlignment="1">
      <alignment horizontal="center" vertical="center"/>
    </xf>
    <xf numFmtId="0" fontId="10" fillId="6" borderId="1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7" fillId="12" borderId="24" xfId="0" applyFont="1" applyFill="1" applyBorder="1" applyAlignment="1">
      <alignment horizontal="center" vertical="center"/>
    </xf>
    <xf numFmtId="0" fontId="47" fillId="0" borderId="50" xfId="0" applyFont="1" applyBorder="1" applyAlignment="1">
      <alignment horizontal="center" vertical="center" wrapText="1"/>
    </xf>
    <xf numFmtId="0" fontId="17" fillId="22" borderId="24" xfId="0" applyFont="1" applyFill="1" applyBorder="1" applyAlignment="1">
      <alignment horizontal="center" vertical="center"/>
    </xf>
    <xf numFmtId="0" fontId="45" fillId="22" borderId="0" xfId="7" applyFont="1" applyFill="1" applyAlignment="1">
      <alignment horizontal="center" vertical="center" wrapText="1"/>
    </xf>
    <xf numFmtId="0" fontId="44" fillId="0" borderId="25" xfId="7" applyFont="1" applyBorder="1" applyAlignment="1">
      <alignment horizontal="center" vertical="center" wrapText="1"/>
    </xf>
    <xf numFmtId="0" fontId="44" fillId="0" borderId="0" xfId="7" applyFont="1" applyAlignment="1">
      <alignment horizontal="center" vertical="center" wrapText="1"/>
    </xf>
    <xf numFmtId="0" fontId="45" fillId="23" borderId="12" xfId="7" applyFont="1" applyFill="1" applyBorder="1" applyAlignment="1">
      <alignment horizontal="center" vertical="center" wrapText="1"/>
    </xf>
    <xf numFmtId="0" fontId="17" fillId="23" borderId="17" xfId="0" applyFont="1" applyFill="1" applyBorder="1" applyAlignment="1">
      <alignment horizontal="center" vertical="center"/>
    </xf>
    <xf numFmtId="0" fontId="17" fillId="23" borderId="17" xfId="0" applyFont="1" applyFill="1" applyBorder="1" applyAlignment="1" applyProtection="1">
      <alignment horizontal="center" vertical="center"/>
      <protection locked="0"/>
    </xf>
    <xf numFmtId="0" fontId="45" fillId="23" borderId="26" xfId="7" quotePrefix="1" applyFont="1" applyFill="1" applyBorder="1" applyAlignment="1">
      <alignment horizontal="center" vertical="center" wrapText="1"/>
    </xf>
    <xf numFmtId="0" fontId="17" fillId="23" borderId="24" xfId="0" applyFont="1" applyFill="1" applyBorder="1" applyAlignment="1">
      <alignment horizontal="center" vertical="center"/>
    </xf>
    <xf numFmtId="0" fontId="14" fillId="0" borderId="24" xfId="0" applyFont="1" applyBorder="1" applyAlignment="1">
      <alignment horizontal="center" vertical="center"/>
    </xf>
    <xf numFmtId="0" fontId="17" fillId="24" borderId="24" xfId="0" applyFont="1" applyFill="1" applyBorder="1" applyAlignment="1">
      <alignment horizontal="center" vertical="center"/>
    </xf>
    <xf numFmtId="0" fontId="45" fillId="7" borderId="17" xfId="7" applyFont="1" applyFill="1" applyBorder="1" applyAlignment="1">
      <alignment horizontal="center" vertical="center" wrapText="1"/>
    </xf>
    <xf numFmtId="0" fontId="17" fillId="7" borderId="17" xfId="0" applyFont="1" applyFill="1" applyBorder="1" applyAlignment="1" applyProtection="1">
      <alignment horizontal="center" vertical="center"/>
      <protection locked="0"/>
    </xf>
    <xf numFmtId="0" fontId="0" fillId="6" borderId="22" xfId="0" applyFill="1" applyBorder="1" applyAlignment="1">
      <alignment vertical="center"/>
    </xf>
    <xf numFmtId="0" fontId="14" fillId="0" borderId="17" xfId="0" applyFont="1" applyBorder="1" applyAlignment="1">
      <alignment horizontal="left" vertical="center" wrapText="1"/>
    </xf>
    <xf numFmtId="0" fontId="31" fillId="0" borderId="17" xfId="0" applyFont="1" applyBorder="1" applyAlignment="1">
      <alignment horizontal="left" vertical="center" wrapText="1"/>
    </xf>
    <xf numFmtId="0" fontId="0" fillId="6" borderId="17" xfId="0" quotePrefix="1" applyFill="1" applyBorder="1" applyAlignment="1">
      <alignment horizontal="left" vertical="center" wrapText="1"/>
    </xf>
    <xf numFmtId="0" fontId="0" fillId="6" borderId="9" xfId="0" applyFill="1" applyBorder="1" applyAlignment="1">
      <alignment vertical="center"/>
    </xf>
    <xf numFmtId="0" fontId="30" fillId="6" borderId="0" xfId="0" applyFont="1" applyFill="1" applyAlignment="1">
      <alignment vertical="center"/>
    </xf>
    <xf numFmtId="0" fontId="14" fillId="6" borderId="22" xfId="0" applyFont="1" applyFill="1" applyBorder="1" applyAlignment="1">
      <alignment horizontal="center"/>
    </xf>
    <xf numFmtId="0" fontId="51" fillId="6" borderId="24" xfId="8" applyFill="1" applyBorder="1" applyAlignment="1">
      <alignment vertical="center" wrapText="1"/>
    </xf>
    <xf numFmtId="0" fontId="34" fillId="6" borderId="17" xfId="0" applyFont="1" applyFill="1" applyBorder="1" applyAlignment="1">
      <alignment horizontal="left" vertical="center" wrapText="1"/>
    </xf>
    <xf numFmtId="0" fontId="0" fillId="0" borderId="23" xfId="0" applyBorder="1" applyAlignment="1">
      <alignment horizontal="center" vertical="center"/>
    </xf>
    <xf numFmtId="0" fontId="51" fillId="6" borderId="17" xfId="8" applyFill="1" applyBorder="1" applyAlignment="1">
      <alignment vertical="center" wrapText="1"/>
    </xf>
    <xf numFmtId="0" fontId="0" fillId="2" borderId="23" xfId="0" applyFill="1" applyBorder="1" applyAlignment="1" applyProtection="1">
      <alignment vertical="center"/>
      <protection locked="0"/>
    </xf>
    <xf numFmtId="0" fontId="6" fillId="6" borderId="50" xfId="0" applyFont="1" applyFill="1" applyBorder="1" applyAlignment="1">
      <alignment vertical="center"/>
    </xf>
    <xf numFmtId="0" fontId="6" fillId="0" borderId="56" xfId="0" applyFont="1" applyBorder="1" applyAlignment="1">
      <alignment horizontal="center" vertical="center"/>
    </xf>
    <xf numFmtId="0" fontId="30" fillId="0" borderId="56" xfId="0" applyFont="1" applyBorder="1" applyAlignment="1">
      <alignment horizontal="left" vertical="center" wrapText="1"/>
    </xf>
    <xf numFmtId="0" fontId="6" fillId="6" borderId="57" xfId="0" applyFont="1" applyFill="1" applyBorder="1" applyAlignment="1">
      <alignment horizontal="center" vertical="center"/>
    </xf>
    <xf numFmtId="0" fontId="6" fillId="6" borderId="65" xfId="0" applyFont="1" applyFill="1" applyBorder="1" applyAlignment="1">
      <alignment horizontal="center" vertical="center"/>
    </xf>
    <xf numFmtId="0" fontId="0" fillId="6" borderId="46" xfId="0" applyFill="1" applyBorder="1" applyAlignment="1">
      <alignment vertical="center"/>
    </xf>
    <xf numFmtId="0" fontId="0" fillId="6" borderId="42" xfId="0" applyFill="1" applyBorder="1" applyAlignment="1">
      <alignment vertical="center"/>
    </xf>
    <xf numFmtId="0" fontId="0" fillId="0" borderId="39" xfId="0" applyBorder="1" applyAlignment="1">
      <alignment horizontal="center" vertical="center"/>
    </xf>
    <xf numFmtId="0" fontId="0" fillId="2" borderId="39" xfId="0" applyFill="1" applyBorder="1" applyAlignment="1" applyProtection="1">
      <alignment horizontal="center" vertical="center"/>
      <protection locked="0"/>
    </xf>
    <xf numFmtId="0" fontId="6" fillId="6" borderId="31" xfId="0" applyFont="1" applyFill="1" applyBorder="1" applyAlignment="1">
      <alignment vertical="center"/>
    </xf>
    <xf numFmtId="0" fontId="6" fillId="22" borderId="31" xfId="0" applyFont="1" applyFill="1" applyBorder="1" applyAlignment="1">
      <alignment horizontal="center" vertical="center"/>
    </xf>
    <xf numFmtId="0" fontId="30" fillId="0" borderId="31" xfId="0" applyFont="1" applyBorder="1" applyAlignment="1">
      <alignment horizontal="left" vertical="center" wrapText="1"/>
    </xf>
    <xf numFmtId="0" fontId="16" fillId="6" borderId="31" xfId="0" quotePrefix="1" applyFont="1" applyFill="1" applyBorder="1" applyAlignment="1">
      <alignment horizontal="left" vertical="center" wrapText="1"/>
    </xf>
    <xf numFmtId="0" fontId="22" fillId="8" borderId="31" xfId="0" applyFont="1" applyFill="1" applyBorder="1" applyAlignment="1">
      <alignment horizontal="center"/>
    </xf>
    <xf numFmtId="0" fontId="22" fillId="8" borderId="32" xfId="0" applyFont="1" applyFill="1" applyBorder="1" applyAlignment="1">
      <alignment horizontal="left"/>
    </xf>
    <xf numFmtId="0" fontId="6" fillId="0" borderId="50" xfId="0" applyFont="1" applyBorder="1" applyAlignment="1">
      <alignment horizontal="center" vertical="center"/>
    </xf>
    <xf numFmtId="0" fontId="31" fillId="0" borderId="50" xfId="0" applyFont="1" applyBorder="1" applyAlignment="1">
      <alignment horizontal="left" vertical="center" wrapText="1"/>
    </xf>
    <xf numFmtId="0" fontId="0" fillId="6" borderId="57" xfId="0" applyFill="1" applyBorder="1" applyAlignment="1">
      <alignment vertical="center"/>
    </xf>
    <xf numFmtId="0" fontId="0" fillId="6" borderId="65" xfId="0" applyFill="1" applyBorder="1" applyAlignment="1">
      <alignment vertical="center"/>
    </xf>
    <xf numFmtId="0" fontId="0" fillId="6" borderId="42" xfId="0"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31" xfId="0" applyFont="1" applyFill="1" applyBorder="1" applyAlignment="1">
      <alignment vertical="center" wrapText="1"/>
    </xf>
    <xf numFmtId="0" fontId="30" fillId="6" borderId="31" xfId="0" applyFont="1" applyFill="1" applyBorder="1" applyAlignment="1">
      <alignment horizontal="left" vertical="center" wrapText="1"/>
    </xf>
    <xf numFmtId="1" fontId="6" fillId="6" borderId="31" xfId="0" applyNumberFormat="1" applyFont="1" applyFill="1" applyBorder="1" applyAlignment="1">
      <alignment horizontal="center" vertical="center" wrapText="1"/>
    </xf>
    <xf numFmtId="0" fontId="0" fillId="6" borderId="57" xfId="0" applyFill="1" applyBorder="1" applyAlignment="1">
      <alignment horizontal="center" vertical="center"/>
    </xf>
    <xf numFmtId="0" fontId="0" fillId="6" borderId="65" xfId="0" applyFill="1" applyBorder="1" applyAlignment="1">
      <alignment horizontal="center" vertical="center"/>
    </xf>
    <xf numFmtId="0" fontId="0" fillId="6" borderId="46" xfId="0" applyFill="1" applyBorder="1" applyAlignment="1">
      <alignment horizontal="center" vertical="center"/>
    </xf>
    <xf numFmtId="0" fontId="31" fillId="0" borderId="42" xfId="0" applyFont="1" applyBorder="1" applyAlignment="1">
      <alignment horizontal="left" vertical="center" wrapText="1"/>
    </xf>
    <xf numFmtId="0" fontId="31" fillId="0" borderId="31" xfId="0" applyFont="1" applyBorder="1" applyAlignment="1">
      <alignment horizontal="left" vertical="center" wrapText="1"/>
    </xf>
    <xf numFmtId="1" fontId="6" fillId="6" borderId="56" xfId="0" applyNumberFormat="1" applyFont="1" applyFill="1" applyBorder="1" applyAlignment="1">
      <alignment horizontal="center" vertical="center" wrapText="1"/>
    </xf>
    <xf numFmtId="1" fontId="6" fillId="6" borderId="50" xfId="0" applyNumberFormat="1" applyFont="1" applyFill="1" applyBorder="1" applyAlignment="1">
      <alignment horizontal="center" vertical="center" wrapText="1"/>
    </xf>
    <xf numFmtId="0" fontId="0" fillId="6" borderId="42" xfId="0" applyFill="1" applyBorder="1" applyAlignment="1">
      <alignment horizontal="center" vertical="center"/>
    </xf>
    <xf numFmtId="1" fontId="6" fillId="6" borderId="50" xfId="0" applyNumberFormat="1" applyFont="1" applyFill="1" applyBorder="1" applyAlignment="1">
      <alignment horizontal="center" vertical="center"/>
    </xf>
    <xf numFmtId="16" fontId="0" fillId="6" borderId="42" xfId="0" quotePrefix="1" applyNumberFormat="1" applyFill="1" applyBorder="1" applyAlignment="1">
      <alignment horizontal="center" vertical="center"/>
    </xf>
    <xf numFmtId="0" fontId="0" fillId="2" borderId="42" xfId="0" applyFill="1" applyBorder="1" applyAlignment="1" applyProtection="1">
      <alignment horizontal="center" vertical="center"/>
      <protection locked="0"/>
    </xf>
    <xf numFmtId="0" fontId="0" fillId="6" borderId="29" xfId="0" applyFill="1" applyBorder="1" applyAlignment="1">
      <alignment horizontal="center" vertical="center"/>
    </xf>
    <xf numFmtId="0" fontId="6" fillId="6" borderId="30" xfId="0" applyFont="1" applyFill="1" applyBorder="1" applyAlignment="1">
      <alignment horizontal="right"/>
    </xf>
    <xf numFmtId="0" fontId="8" fillId="6" borderId="20" xfId="0" applyFont="1" applyFill="1" applyBorder="1" applyAlignment="1">
      <alignment wrapText="1"/>
    </xf>
    <xf numFmtId="166" fontId="0" fillId="6" borderId="0" xfId="0" applyNumberFormat="1" applyFill="1" applyAlignment="1">
      <alignment vertical="center"/>
    </xf>
    <xf numFmtId="0" fontId="0" fillId="6" borderId="32" xfId="0" applyFill="1" applyBorder="1" applyAlignment="1" applyProtection="1">
      <alignment horizontal="left" vertical="center" wrapText="1"/>
      <protection locked="0"/>
    </xf>
    <xf numFmtId="0" fontId="22" fillId="8" borderId="31" xfId="0" applyFont="1" applyFill="1" applyBorder="1" applyAlignment="1">
      <alignment horizontal="center" vertical="center"/>
    </xf>
    <xf numFmtId="0" fontId="22" fillId="8" borderId="32" xfId="0" applyFont="1" applyFill="1" applyBorder="1" applyAlignment="1">
      <alignment horizontal="center" vertical="center"/>
    </xf>
    <xf numFmtId="0" fontId="0" fillId="6" borderId="61" xfId="0" applyFill="1" applyBorder="1" applyAlignment="1" applyProtection="1">
      <alignment horizontal="left" vertical="center" wrapText="1"/>
      <protection locked="0"/>
    </xf>
    <xf numFmtId="0" fontId="0" fillId="6" borderId="59" xfId="0" applyFill="1" applyBorder="1" applyAlignment="1" applyProtection="1">
      <alignment horizontal="left" vertical="center" wrapText="1"/>
      <protection locked="0"/>
    </xf>
    <xf numFmtId="0" fontId="0" fillId="6" borderId="63" xfId="0" applyFill="1" applyBorder="1" applyAlignment="1" applyProtection="1">
      <alignment horizontal="left" vertical="center" wrapText="1"/>
      <protection locked="0"/>
    </xf>
    <xf numFmtId="0" fontId="0" fillId="0" borderId="17" xfId="0" applyBorder="1" applyAlignment="1">
      <alignment wrapText="1"/>
    </xf>
    <xf numFmtId="0" fontId="0" fillId="0" borderId="7" xfId="0" applyBorder="1" applyAlignment="1">
      <alignment vertical="center" wrapText="1"/>
    </xf>
    <xf numFmtId="0" fontId="0" fillId="0" borderId="31" xfId="0" applyBorder="1" applyAlignment="1">
      <alignment vertical="center" wrapText="1"/>
    </xf>
    <xf numFmtId="0" fontId="0" fillId="0" borderId="28" xfId="0" applyBorder="1" applyAlignment="1">
      <alignment wrapText="1"/>
    </xf>
    <xf numFmtId="0" fontId="0" fillId="0" borderId="42" xfId="0" applyBorder="1" applyAlignment="1">
      <alignment wrapText="1"/>
    </xf>
    <xf numFmtId="0" fontId="27" fillId="0" borderId="17" xfId="0" applyFont="1" applyBorder="1" applyAlignment="1">
      <alignment horizontal="left" vertical="center" wrapText="1"/>
    </xf>
    <xf numFmtId="0" fontId="27" fillId="0" borderId="42" xfId="0" applyFont="1" applyBorder="1" applyAlignment="1">
      <alignment horizontal="left" vertical="center" wrapText="1"/>
    </xf>
    <xf numFmtId="0" fontId="27" fillId="0" borderId="28" xfId="0" applyFont="1" applyBorder="1" applyAlignment="1">
      <alignment vertical="center" wrapText="1"/>
    </xf>
    <xf numFmtId="0" fontId="27" fillId="0" borderId="17" xfId="0" applyFont="1" applyBorder="1" applyAlignment="1">
      <alignment vertical="center" wrapText="1"/>
    </xf>
    <xf numFmtId="0" fontId="31" fillId="6" borderId="42" xfId="0" applyFont="1" applyFill="1" applyBorder="1" applyAlignment="1">
      <alignment horizontal="left" vertical="center" wrapText="1"/>
    </xf>
    <xf numFmtId="0" fontId="0" fillId="0" borderId="50" xfId="0" applyBorder="1" applyAlignment="1">
      <alignment horizontal="left" vertical="center" wrapText="1"/>
    </xf>
    <xf numFmtId="0" fontId="6" fillId="6" borderId="30" xfId="0" applyFont="1" applyFill="1" applyBorder="1" applyAlignment="1">
      <alignment horizontal="right" vertical="center"/>
    </xf>
    <xf numFmtId="0" fontId="14" fillId="6" borderId="31" xfId="0" applyFont="1" applyFill="1" applyBorder="1" applyAlignment="1">
      <alignment vertical="center"/>
    </xf>
    <xf numFmtId="0" fontId="14" fillId="6" borderId="31" xfId="0" applyFont="1" applyFill="1" applyBorder="1" applyAlignment="1" applyProtection="1">
      <alignment vertical="center"/>
      <protection locked="0"/>
    </xf>
    <xf numFmtId="0" fontId="14" fillId="6" borderId="32" xfId="0" applyFont="1" applyFill="1" applyBorder="1" applyAlignment="1" applyProtection="1">
      <alignment vertical="center"/>
      <protection locked="0"/>
    </xf>
    <xf numFmtId="0" fontId="22" fillId="8" borderId="32" xfId="0" applyFont="1" applyFill="1" applyBorder="1" applyAlignment="1">
      <alignment horizontal="left" vertical="center"/>
    </xf>
    <xf numFmtId="0" fontId="14" fillId="6" borderId="39" xfId="0" applyFont="1" applyFill="1" applyBorder="1" applyAlignment="1">
      <alignment horizontal="center" vertical="center"/>
    </xf>
    <xf numFmtId="0" fontId="14" fillId="6" borderId="39" xfId="0" applyFont="1" applyFill="1" applyBorder="1" applyAlignment="1">
      <alignment vertical="center"/>
    </xf>
    <xf numFmtId="0" fontId="17" fillId="6" borderId="50" xfId="0" applyFont="1" applyFill="1" applyBorder="1" applyAlignment="1">
      <alignment vertical="center" wrapText="1"/>
    </xf>
    <xf numFmtId="0" fontId="14" fillId="6" borderId="50" xfId="0" applyFont="1" applyFill="1" applyBorder="1" applyAlignment="1">
      <alignment vertical="center"/>
    </xf>
    <xf numFmtId="0" fontId="14" fillId="6" borderId="50" xfId="0" applyFont="1" applyFill="1" applyBorder="1" applyAlignment="1" applyProtection="1">
      <alignment vertical="center"/>
      <protection locked="0"/>
    </xf>
    <xf numFmtId="0" fontId="14" fillId="6" borderId="61" xfId="0" applyFont="1" applyFill="1" applyBorder="1" applyAlignment="1" applyProtection="1">
      <alignment vertical="center"/>
      <protection locked="0"/>
    </xf>
    <xf numFmtId="0" fontId="14" fillId="6" borderId="57" xfId="0" applyFont="1" applyFill="1" applyBorder="1" applyAlignment="1">
      <alignment horizontal="center" vertical="center"/>
    </xf>
    <xf numFmtId="0" fontId="14" fillId="6" borderId="59" xfId="0" applyFont="1" applyFill="1" applyBorder="1" applyAlignment="1" applyProtection="1">
      <alignment vertical="center"/>
      <protection locked="0"/>
    </xf>
    <xf numFmtId="0" fontId="14" fillId="6" borderId="65" xfId="0" applyFont="1" applyFill="1" applyBorder="1" applyAlignment="1">
      <alignment horizontal="center" vertical="center"/>
    </xf>
    <xf numFmtId="0" fontId="14" fillId="6" borderId="46" xfId="0" applyFont="1" applyFill="1" applyBorder="1" applyAlignment="1">
      <alignment horizontal="center" vertical="center"/>
    </xf>
    <xf numFmtId="0" fontId="14" fillId="6" borderId="42" xfId="0" applyFont="1" applyFill="1" applyBorder="1" applyAlignment="1">
      <alignment vertical="center"/>
    </xf>
    <xf numFmtId="0" fontId="14" fillId="6" borderId="42" xfId="0" applyFont="1" applyFill="1" applyBorder="1" applyAlignment="1">
      <alignment horizontal="center" vertical="center"/>
    </xf>
    <xf numFmtId="0" fontId="14" fillId="6" borderId="42" xfId="0" applyFont="1" applyFill="1" applyBorder="1" applyAlignment="1" applyProtection="1">
      <alignment vertical="center"/>
      <protection locked="0"/>
    </xf>
    <xf numFmtId="0" fontId="14" fillId="6" borderId="63" xfId="0" applyFont="1" applyFill="1" applyBorder="1" applyAlignment="1" applyProtection="1">
      <alignment vertical="center"/>
      <protection locked="0"/>
    </xf>
    <xf numFmtId="0" fontId="34" fillId="0" borderId="31" xfId="0" applyFont="1" applyBorder="1" applyAlignment="1">
      <alignment vertical="center" wrapText="1"/>
    </xf>
    <xf numFmtId="0" fontId="14" fillId="6" borderId="31" xfId="0" applyFont="1" applyFill="1" applyBorder="1" applyAlignment="1">
      <alignment vertical="center" wrapText="1"/>
    </xf>
    <xf numFmtId="0" fontId="34" fillId="0" borderId="31" xfId="0" applyFont="1" applyBorder="1" applyAlignment="1">
      <alignment horizontal="left" vertical="center" wrapText="1"/>
    </xf>
    <xf numFmtId="0" fontId="14" fillId="6" borderId="57" xfId="0" applyFont="1" applyFill="1" applyBorder="1" applyAlignment="1">
      <alignment vertical="center"/>
    </xf>
    <xf numFmtId="0" fontId="14" fillId="6" borderId="65" xfId="0" applyFont="1" applyFill="1" applyBorder="1" applyAlignment="1">
      <alignment vertical="center"/>
    </xf>
    <xf numFmtId="0" fontId="14" fillId="6" borderId="46" xfId="0" applyFont="1" applyFill="1" applyBorder="1" applyAlignment="1">
      <alignment vertical="center"/>
    </xf>
    <xf numFmtId="0" fontId="17" fillId="6" borderId="50" xfId="0" applyFont="1" applyFill="1" applyBorder="1" applyAlignment="1">
      <alignment horizontal="center" vertical="center"/>
    </xf>
    <xf numFmtId="0" fontId="14" fillId="6" borderId="42" xfId="0" applyFont="1" applyFill="1" applyBorder="1" applyAlignment="1">
      <alignment vertical="center" wrapText="1"/>
    </xf>
    <xf numFmtId="0" fontId="17" fillId="6" borderId="31" xfId="0" applyFont="1" applyFill="1" applyBorder="1" applyAlignment="1">
      <alignment horizontal="center" vertical="center"/>
    </xf>
    <xf numFmtId="0" fontId="17" fillId="6" borderId="57" xfId="0" applyFont="1" applyFill="1" applyBorder="1" applyAlignment="1">
      <alignment horizontal="center" vertical="center"/>
    </xf>
    <xf numFmtId="0" fontId="14" fillId="6" borderId="57" xfId="0" applyFont="1" applyFill="1" applyBorder="1" applyAlignment="1">
      <alignment horizontal="center"/>
    </xf>
    <xf numFmtId="0" fontId="14" fillId="6" borderId="65" xfId="0" applyFont="1" applyFill="1" applyBorder="1" applyAlignment="1">
      <alignment horizontal="center"/>
    </xf>
    <xf numFmtId="0" fontId="14" fillId="6" borderId="46" xfId="0" applyFont="1" applyFill="1" applyBorder="1" applyAlignment="1">
      <alignment horizontal="center"/>
    </xf>
    <xf numFmtId="0" fontId="14" fillId="6" borderId="32" xfId="0" applyFont="1" applyFill="1" applyBorder="1" applyAlignment="1">
      <alignment horizontal="center" vertical="center"/>
    </xf>
    <xf numFmtId="0" fontId="14" fillId="6" borderId="50" xfId="0" applyFont="1" applyFill="1" applyBorder="1" applyAlignment="1">
      <alignment vertical="center" wrapText="1"/>
    </xf>
    <xf numFmtId="0" fontId="14" fillId="6" borderId="0" xfId="0" applyFont="1" applyFill="1" applyAlignment="1">
      <alignment horizontal="center" vertical="center" wrapText="1"/>
    </xf>
    <xf numFmtId="0" fontId="22" fillId="8" borderId="31"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17" fillId="6" borderId="31" xfId="0" applyFont="1" applyFill="1" applyBorder="1" applyAlignment="1">
      <alignment vertical="center"/>
    </xf>
    <xf numFmtId="0" fontId="34" fillId="6" borderId="31" xfId="0" applyFont="1" applyFill="1" applyBorder="1" applyAlignment="1">
      <alignment vertical="center" wrapText="1"/>
    </xf>
    <xf numFmtId="0" fontId="17" fillId="6" borderId="50" xfId="0" applyFont="1" applyFill="1" applyBorder="1" applyAlignment="1">
      <alignment vertical="center"/>
    </xf>
    <xf numFmtId="0" fontId="34" fillId="6" borderId="50" xfId="0" applyFont="1" applyFill="1" applyBorder="1" applyAlignment="1">
      <alignment horizontal="left" vertical="center" wrapText="1"/>
    </xf>
    <xf numFmtId="0" fontId="14" fillId="6" borderId="67" xfId="0" applyFont="1" applyFill="1" applyBorder="1" applyAlignment="1">
      <alignment horizontal="center" vertical="center"/>
    </xf>
    <xf numFmtId="0" fontId="14" fillId="6" borderId="28" xfId="0" applyFont="1" applyFill="1" applyBorder="1" applyAlignment="1">
      <alignment vertical="center"/>
    </xf>
    <xf numFmtId="0" fontId="14" fillId="6" borderId="44" xfId="0" applyFont="1" applyFill="1" applyBorder="1" applyAlignment="1" applyProtection="1">
      <alignment vertical="center"/>
      <protection locked="0"/>
    </xf>
    <xf numFmtId="0" fontId="33" fillId="0" borderId="31" xfId="0" applyFont="1" applyBorder="1" applyAlignment="1">
      <alignment horizontal="left" vertical="center"/>
    </xf>
    <xf numFmtId="0" fontId="48" fillId="0" borderId="31" xfId="0" applyFont="1" applyBorder="1" applyAlignment="1">
      <alignment horizontal="center" vertical="center"/>
    </xf>
    <xf numFmtId="0" fontId="22" fillId="0" borderId="31" xfId="0" applyFont="1" applyBorder="1" applyAlignment="1">
      <alignment horizontal="center" vertical="center"/>
    </xf>
    <xf numFmtId="0" fontId="33" fillId="0" borderId="50" xfId="0" applyFont="1" applyBorder="1" applyAlignment="1">
      <alignment horizontal="left" vertical="center"/>
    </xf>
    <xf numFmtId="0" fontId="17" fillId="0" borderId="50" xfId="0" applyFont="1" applyBorder="1" applyAlignment="1">
      <alignment horizontal="center" vertical="center"/>
    </xf>
    <xf numFmtId="0" fontId="51" fillId="6" borderId="50" xfId="8" applyFill="1" applyBorder="1" applyAlignment="1">
      <alignment horizontal="left" vertical="center" wrapText="1"/>
    </xf>
    <xf numFmtId="0" fontId="22" fillId="0" borderId="38" xfId="0" applyFont="1" applyBorder="1" applyAlignment="1">
      <alignment horizontal="left" vertical="center"/>
    </xf>
    <xf numFmtId="0" fontId="22" fillId="0" borderId="42" xfId="0" applyFont="1" applyBorder="1" applyAlignment="1">
      <alignment horizontal="center" vertical="center"/>
    </xf>
    <xf numFmtId="0" fontId="22" fillId="0" borderId="42" xfId="0" applyFont="1" applyBorder="1" applyAlignment="1">
      <alignment horizontal="left" vertical="center" wrapText="1"/>
    </xf>
    <xf numFmtId="0" fontId="14" fillId="6" borderId="2" xfId="0" applyFont="1" applyFill="1" applyBorder="1" applyAlignment="1">
      <alignment vertical="center"/>
    </xf>
    <xf numFmtId="0" fontId="51" fillId="6" borderId="39" xfId="8" applyFill="1" applyBorder="1" applyAlignment="1">
      <alignment vertical="center" wrapText="1"/>
    </xf>
    <xf numFmtId="0" fontId="34" fillId="6" borderId="39" xfId="0" applyFont="1" applyFill="1" applyBorder="1" applyAlignment="1">
      <alignment vertical="center" wrapText="1"/>
    </xf>
    <xf numFmtId="0" fontId="14" fillId="6" borderId="56" xfId="0" applyFont="1" applyFill="1" applyBorder="1" applyAlignment="1">
      <alignment vertical="center" wrapText="1"/>
    </xf>
    <xf numFmtId="0" fontId="51" fillId="6" borderId="42" xfId="8" applyFill="1" applyBorder="1" applyAlignment="1">
      <alignment vertical="center" wrapText="1"/>
    </xf>
    <xf numFmtId="0" fontId="34" fillId="6" borderId="42" xfId="0" applyFont="1" applyFill="1" applyBorder="1" applyAlignment="1">
      <alignment vertical="center" wrapText="1"/>
    </xf>
    <xf numFmtId="0" fontId="17" fillId="6" borderId="27" xfId="0" applyFont="1" applyFill="1" applyBorder="1" applyAlignment="1">
      <alignment vertical="center"/>
    </xf>
    <xf numFmtId="0" fontId="0" fillId="6" borderId="31" xfId="0" applyFill="1" applyBorder="1" applyAlignment="1">
      <alignment vertical="center"/>
    </xf>
    <xf numFmtId="0" fontId="34" fillId="6" borderId="50" xfId="0" applyFont="1" applyFill="1" applyBorder="1" applyAlignment="1">
      <alignment vertical="center" wrapText="1"/>
    </xf>
    <xf numFmtId="0" fontId="14" fillId="6" borderId="46" xfId="0" applyFont="1" applyFill="1" applyBorder="1" applyAlignment="1">
      <alignment horizontal="left" vertical="center"/>
    </xf>
    <xf numFmtId="0" fontId="14" fillId="6" borderId="57" xfId="0" applyFont="1" applyFill="1" applyBorder="1" applyAlignment="1">
      <alignment horizontal="left" vertical="center"/>
    </xf>
    <xf numFmtId="0" fontId="14" fillId="6" borderId="59" xfId="0" applyFont="1" applyFill="1" applyBorder="1" applyAlignment="1" applyProtection="1">
      <alignment horizontal="left" vertical="center"/>
      <protection locked="0"/>
    </xf>
    <xf numFmtId="0" fontId="14" fillId="6" borderId="65" xfId="0" applyFont="1" applyFill="1" applyBorder="1" applyAlignment="1">
      <alignment horizontal="left" vertical="center"/>
    </xf>
    <xf numFmtId="0" fontId="14" fillId="6" borderId="42" xfId="0" applyFont="1" applyFill="1" applyBorder="1" applyAlignment="1">
      <alignment horizontal="left" vertical="center"/>
    </xf>
    <xf numFmtId="0" fontId="14" fillId="6" borderId="63" xfId="0" applyFont="1" applyFill="1" applyBorder="1" applyAlignment="1" applyProtection="1">
      <alignment horizontal="left" vertical="center"/>
      <protection locked="0"/>
    </xf>
    <xf numFmtId="0" fontId="14" fillId="6" borderId="32" xfId="0" applyFont="1" applyFill="1" applyBorder="1" applyAlignment="1" applyProtection="1">
      <alignment horizontal="left" vertical="center"/>
      <protection locked="0"/>
    </xf>
    <xf numFmtId="0" fontId="14" fillId="6" borderId="61" xfId="0" applyFont="1" applyFill="1" applyBorder="1" applyAlignment="1" applyProtection="1">
      <alignment horizontal="left" vertical="center"/>
      <protection locked="0"/>
    </xf>
    <xf numFmtId="0" fontId="17" fillId="13" borderId="31" xfId="0" applyFont="1" applyFill="1" applyBorder="1" applyAlignment="1">
      <alignment horizontal="center" vertical="center"/>
    </xf>
    <xf numFmtId="0" fontId="0" fillId="6" borderId="31" xfId="0" applyFill="1" applyBorder="1" applyAlignment="1">
      <alignment horizontal="center" vertical="center"/>
    </xf>
    <xf numFmtId="0" fontId="30" fillId="6" borderId="33" xfId="0" applyFont="1" applyFill="1" applyBorder="1" applyAlignment="1">
      <alignment vertical="center" wrapText="1"/>
    </xf>
    <xf numFmtId="0" fontId="6" fillId="7" borderId="31" xfId="0" applyFont="1" applyFill="1" applyBorder="1" applyAlignment="1">
      <alignment horizontal="center" vertical="center"/>
    </xf>
    <xf numFmtId="0" fontId="0" fillId="6" borderId="31" xfId="0" applyFill="1" applyBorder="1" applyAlignment="1" applyProtection="1">
      <alignment vertical="center"/>
      <protection locked="0"/>
    </xf>
    <xf numFmtId="0" fontId="0" fillId="6" borderId="31" xfId="0" applyFill="1" applyBorder="1" applyAlignment="1">
      <alignment vertical="center" wrapText="1"/>
    </xf>
    <xf numFmtId="0" fontId="0" fillId="6" borderId="32" xfId="0" applyFill="1" applyBorder="1" applyAlignment="1" applyProtection="1">
      <alignment vertical="center"/>
      <protection locked="0"/>
    </xf>
    <xf numFmtId="0" fontId="6" fillId="0" borderId="31" xfId="0" applyFont="1" applyBorder="1" applyAlignment="1">
      <alignment horizontal="center" vertical="center"/>
    </xf>
    <xf numFmtId="0" fontId="31" fillId="6" borderId="31" xfId="0" applyFont="1" applyFill="1" applyBorder="1" applyAlignment="1">
      <alignment vertical="center" wrapText="1"/>
    </xf>
    <xf numFmtId="0" fontId="0" fillId="6" borderId="50" xfId="0" applyFill="1" applyBorder="1" applyAlignment="1">
      <alignment vertical="center"/>
    </xf>
    <xf numFmtId="0" fontId="0" fillId="6" borderId="50" xfId="0" applyFill="1" applyBorder="1" applyAlignment="1" applyProtection="1">
      <alignment vertical="center"/>
      <protection locked="0"/>
    </xf>
    <xf numFmtId="0" fontId="0" fillId="6" borderId="61" xfId="0" applyFill="1" applyBorder="1" applyAlignment="1" applyProtection="1">
      <alignment vertical="center"/>
      <protection locked="0"/>
    </xf>
    <xf numFmtId="0" fontId="0" fillId="6" borderId="59" xfId="0" applyFill="1" applyBorder="1" applyAlignment="1" applyProtection="1">
      <alignment vertical="center"/>
      <protection locked="0"/>
    </xf>
    <xf numFmtId="0" fontId="0" fillId="0" borderId="42" xfId="0" applyBorder="1" applyAlignment="1">
      <alignment horizontal="center" vertical="center"/>
    </xf>
    <xf numFmtId="0" fontId="0" fillId="2" borderId="42" xfId="0" applyFill="1" applyBorder="1" applyAlignment="1" applyProtection="1">
      <alignment vertical="center"/>
      <protection locked="0"/>
    </xf>
    <xf numFmtId="0" fontId="0" fillId="6" borderId="42" xfId="0" applyFill="1" applyBorder="1" applyAlignment="1">
      <alignment vertical="center" wrapText="1"/>
    </xf>
    <xf numFmtId="0" fontId="0" fillId="6" borderId="42" xfId="0" applyFill="1" applyBorder="1" applyAlignment="1" applyProtection="1">
      <alignment vertical="center"/>
      <protection locked="0"/>
    </xf>
    <xf numFmtId="0" fontId="0" fillId="6" borderId="63" xfId="0" applyFill="1" applyBorder="1" applyAlignment="1" applyProtection="1">
      <alignment vertical="center"/>
      <protection locked="0"/>
    </xf>
    <xf numFmtId="0" fontId="31" fillId="6" borderId="31" xfId="0" applyFont="1" applyFill="1" applyBorder="1" applyAlignment="1">
      <alignment vertical="center"/>
    </xf>
    <xf numFmtId="0" fontId="0" fillId="6" borderId="50" xfId="0" applyFill="1" applyBorder="1" applyAlignment="1">
      <alignment vertical="center" wrapText="1"/>
    </xf>
    <xf numFmtId="0" fontId="31" fillId="6" borderId="42" xfId="0" applyFont="1" applyFill="1" applyBorder="1" applyAlignment="1">
      <alignment vertical="center" wrapText="1"/>
    </xf>
    <xf numFmtId="0" fontId="31" fillId="6" borderId="50" xfId="0" applyFont="1" applyFill="1" applyBorder="1" applyAlignment="1">
      <alignment vertical="center" wrapText="1"/>
    </xf>
    <xf numFmtId="0" fontId="6" fillId="6" borderId="27" xfId="0" applyFont="1" applyFill="1" applyBorder="1" applyAlignment="1">
      <alignment vertical="center"/>
    </xf>
    <xf numFmtId="0" fontId="31" fillId="6" borderId="0" xfId="0" applyFont="1" applyFill="1" applyAlignment="1">
      <alignment vertical="center" wrapText="1"/>
    </xf>
    <xf numFmtId="0" fontId="0" fillId="6" borderId="2" xfId="0" applyFill="1" applyBorder="1" applyAlignment="1" applyProtection="1">
      <alignment vertical="center"/>
      <protection locked="0"/>
    </xf>
    <xf numFmtId="0" fontId="14" fillId="6" borderId="38" xfId="0" applyFont="1" applyFill="1" applyBorder="1" applyAlignment="1">
      <alignment horizontal="center" vertical="center"/>
    </xf>
    <xf numFmtId="0" fontId="34" fillId="6" borderId="24" xfId="0" applyFont="1" applyFill="1" applyBorder="1" applyAlignment="1">
      <alignment vertical="center" wrapText="1"/>
    </xf>
    <xf numFmtId="0" fontId="6" fillId="6" borderId="0" xfId="0" applyFont="1" applyFill="1" applyAlignment="1">
      <alignment horizontal="right"/>
    </xf>
    <xf numFmtId="0" fontId="6" fillId="6" borderId="0" xfId="0" applyFont="1" applyFill="1" applyAlignment="1">
      <alignment horizontal="center"/>
    </xf>
    <xf numFmtId="0" fontId="42" fillId="6" borderId="0" xfId="0" applyFont="1" applyFill="1" applyAlignment="1">
      <alignment vertical="center"/>
    </xf>
    <xf numFmtId="0" fontId="50" fillId="6" borderId="0" xfId="0" applyFont="1" applyFill="1" applyAlignment="1">
      <alignment horizontal="center" vertical="center"/>
    </xf>
    <xf numFmtId="0" fontId="0" fillId="2" borderId="32" xfId="0" applyFill="1" applyBorder="1" applyAlignment="1" applyProtection="1">
      <alignment horizontal="center" vertical="center" wrapText="1"/>
      <protection locked="0"/>
    </xf>
    <xf numFmtId="0" fontId="31" fillId="0" borderId="50" xfId="0" applyFont="1" applyBorder="1" applyAlignment="1">
      <alignment vertical="center" wrapText="1"/>
    </xf>
    <xf numFmtId="0" fontId="14" fillId="0" borderId="28" xfId="0" applyFont="1" applyBorder="1" applyAlignment="1">
      <alignment vertical="center" wrapText="1"/>
    </xf>
    <xf numFmtId="0" fontId="0" fillId="2" borderId="4" xfId="0" applyFill="1" applyBorder="1"/>
    <xf numFmtId="0" fontId="0" fillId="6" borderId="14" xfId="0" applyFill="1" applyBorder="1"/>
    <xf numFmtId="0" fontId="0" fillId="6" borderId="4" xfId="0" applyFill="1" applyBorder="1" applyAlignment="1">
      <alignment horizontal="right" vertical="center"/>
    </xf>
    <xf numFmtId="0" fontId="0" fillId="2" borderId="4" xfId="0" applyFill="1" applyBorder="1" applyAlignment="1">
      <alignment horizontal="right" vertical="center"/>
    </xf>
    <xf numFmtId="0" fontId="0" fillId="6" borderId="14" xfId="0" applyFill="1" applyBorder="1" applyAlignment="1">
      <alignment horizontal="right" vertical="center"/>
    </xf>
    <xf numFmtId="43" fontId="0" fillId="6" borderId="13" xfId="0" applyNumberFormat="1" applyFill="1" applyBorder="1"/>
    <xf numFmtId="165" fontId="0" fillId="2" borderId="5" xfId="0" applyNumberFormat="1" applyFill="1" applyBorder="1" applyProtection="1">
      <protection locked="0"/>
    </xf>
    <xf numFmtId="43" fontId="0" fillId="6" borderId="5" xfId="0" applyNumberFormat="1" applyFill="1" applyBorder="1"/>
    <xf numFmtId="43" fontId="0" fillId="2" borderId="5" xfId="0" quotePrefix="1" applyNumberFormat="1" applyFill="1" applyBorder="1" applyAlignment="1">
      <alignment horizontal="center"/>
    </xf>
    <xf numFmtId="43" fontId="0" fillId="6" borderId="15" xfId="0" applyNumberFormat="1" applyFill="1" applyBorder="1"/>
    <xf numFmtId="0" fontId="0" fillId="6" borderId="67" xfId="0" applyFill="1" applyBorder="1" applyAlignment="1">
      <alignment horizontal="right" vertical="center"/>
    </xf>
    <xf numFmtId="169" fontId="0" fillId="6" borderId="0" xfId="0" applyNumberFormat="1" applyFill="1" applyAlignment="1">
      <alignment horizontal="left"/>
    </xf>
    <xf numFmtId="0" fontId="0" fillId="8" borderId="31" xfId="0" applyFill="1" applyBorder="1" applyAlignment="1">
      <alignment horizontal="center" wrapText="1"/>
    </xf>
    <xf numFmtId="0" fontId="0" fillId="8" borderId="28" xfId="0" applyFill="1" applyBorder="1" applyAlignment="1">
      <alignment horizontal="center" wrapText="1"/>
    </xf>
    <xf numFmtId="0" fontId="0" fillId="8" borderId="29" xfId="0" applyFill="1" applyBorder="1" applyAlignment="1">
      <alignment horizontal="center" wrapText="1"/>
    </xf>
    <xf numFmtId="0" fontId="17" fillId="0" borderId="1" xfId="0" applyFont="1" applyBorder="1"/>
    <xf numFmtId="0" fontId="17" fillId="0" borderId="2" xfId="0" applyFont="1" applyBorder="1"/>
    <xf numFmtId="0" fontId="6" fillId="6" borderId="4" xfId="0" applyFont="1" applyFill="1" applyBorder="1"/>
    <xf numFmtId="0" fontId="6" fillId="6" borderId="4" xfId="0" applyFont="1" applyFill="1" applyBorder="1" applyAlignment="1">
      <alignment horizontal="center"/>
    </xf>
    <xf numFmtId="0" fontId="0" fillId="6" borderId="67" xfId="0" applyFill="1" applyBorder="1"/>
    <xf numFmtId="165" fontId="0" fillId="2" borderId="43" xfId="0" applyNumberFormat="1" applyFill="1" applyBorder="1" applyProtection="1">
      <protection locked="0"/>
    </xf>
    <xf numFmtId="0" fontId="6" fillId="6" borderId="6" xfId="0" applyFont="1" applyFill="1" applyBorder="1"/>
    <xf numFmtId="0" fontId="14" fillId="6" borderId="39" xfId="0" applyFont="1" applyFill="1" applyBorder="1" applyAlignment="1">
      <alignment horizontal="center" vertical="center" wrapText="1"/>
    </xf>
    <xf numFmtId="0" fontId="36" fillId="6" borderId="38"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54" fillId="17" borderId="1" xfId="9" applyFill="1" applyBorder="1"/>
    <xf numFmtId="0" fontId="54" fillId="17" borderId="2" xfId="9" applyFill="1" applyBorder="1"/>
    <xf numFmtId="0" fontId="54" fillId="17" borderId="3" xfId="9" applyFill="1" applyBorder="1"/>
    <xf numFmtId="0" fontId="54" fillId="17" borderId="0" xfId="9" applyFill="1" applyAlignment="1">
      <alignment vertical="top" wrapText="1"/>
    </xf>
    <xf numFmtId="0" fontId="54" fillId="17" borderId="0" xfId="9" applyFill="1"/>
    <xf numFmtId="0" fontId="54" fillId="0" borderId="0" xfId="9"/>
    <xf numFmtId="0" fontId="55" fillId="17" borderId="4" xfId="9" applyFont="1" applyFill="1" applyBorder="1" applyAlignment="1">
      <alignment horizontal="center" vertical="top" wrapText="1"/>
    </xf>
    <xf numFmtId="0" fontId="54" fillId="17" borderId="0" xfId="9" applyFill="1" applyAlignment="1">
      <alignment horizontal="center" wrapText="1"/>
    </xf>
    <xf numFmtId="0" fontId="54" fillId="17" borderId="5" xfId="9" applyFill="1" applyBorder="1" applyAlignment="1">
      <alignment horizontal="center" wrapText="1"/>
    </xf>
    <xf numFmtId="0" fontId="54" fillId="17" borderId="70" xfId="9" applyFill="1" applyBorder="1"/>
    <xf numFmtId="0" fontId="60" fillId="17" borderId="71" xfId="10" applyFill="1" applyBorder="1" applyAlignment="1">
      <alignment horizontal="right"/>
      <protection locked="0"/>
    </xf>
    <xf numFmtId="0" fontId="61" fillId="17" borderId="0" xfId="9" applyFont="1" applyFill="1"/>
    <xf numFmtId="0" fontId="62" fillId="17" borderId="0" xfId="9" applyFont="1" applyFill="1" applyAlignment="1">
      <alignment vertical="top" wrapText="1"/>
    </xf>
    <xf numFmtId="0" fontId="62" fillId="17" borderId="0" xfId="9" applyFont="1" applyFill="1" applyProtection="1">
      <protection locked="0"/>
    </xf>
    <xf numFmtId="0" fontId="54" fillId="17" borderId="0" xfId="9" applyFill="1" applyProtection="1">
      <protection locked="0"/>
    </xf>
    <xf numFmtId="0" fontId="62" fillId="17" borderId="12" xfId="9" applyFont="1" applyFill="1" applyBorder="1" applyAlignment="1" applyProtection="1">
      <alignment wrapText="1"/>
      <protection locked="0"/>
    </xf>
    <xf numFmtId="0" fontId="54" fillId="17" borderId="12" xfId="9" applyFill="1" applyBorder="1" applyProtection="1">
      <protection locked="0"/>
    </xf>
    <xf numFmtId="0" fontId="58" fillId="17" borderId="0" xfId="9" applyFont="1" applyFill="1" applyProtection="1">
      <protection locked="0"/>
    </xf>
    <xf numFmtId="9" fontId="0" fillId="17" borderId="0" xfId="2" applyFont="1" applyFill="1"/>
    <xf numFmtId="0" fontId="0" fillId="6" borderId="14" xfId="0" applyFill="1" applyBorder="1" applyAlignment="1">
      <alignment horizontal="center" vertical="center"/>
    </xf>
    <xf numFmtId="0" fontId="0" fillId="6" borderId="21" xfId="0" applyFill="1" applyBorder="1" applyAlignment="1">
      <alignment horizontal="center" vertical="center"/>
    </xf>
    <xf numFmtId="0" fontId="0" fillId="6" borderId="24" xfId="0" applyFill="1" applyBorder="1" applyAlignment="1">
      <alignment vertical="center"/>
    </xf>
    <xf numFmtId="0" fontId="0" fillId="6" borderId="44" xfId="0" applyFill="1" applyBorder="1" applyAlignment="1" applyProtection="1">
      <alignment vertical="center"/>
      <protection locked="0"/>
    </xf>
    <xf numFmtId="0" fontId="6" fillId="7" borderId="50" xfId="0" applyFont="1" applyFill="1" applyBorder="1" applyAlignment="1">
      <alignment horizontal="center" vertical="center"/>
    </xf>
    <xf numFmtId="0" fontId="0" fillId="6" borderId="39" xfId="0" applyFill="1" applyBorder="1" applyAlignment="1">
      <alignment vertical="center" wrapText="1"/>
    </xf>
    <xf numFmtId="0" fontId="0" fillId="6" borderId="24" xfId="0" applyFill="1" applyBorder="1" applyAlignment="1" applyProtection="1">
      <alignment vertical="center"/>
      <protection locked="0"/>
    </xf>
    <xf numFmtId="0" fontId="41" fillId="6" borderId="37"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11" xfId="0" applyFont="1" applyFill="1" applyBorder="1"/>
    <xf numFmtId="0" fontId="17" fillId="6" borderId="0" xfId="0" applyFont="1" applyFill="1" applyAlignment="1">
      <alignment vertical="center" wrapText="1"/>
    </xf>
    <xf numFmtId="0" fontId="36" fillId="6" borderId="18" xfId="0" applyFont="1" applyFill="1" applyBorder="1" applyAlignment="1">
      <alignment horizontal="left"/>
    </xf>
    <xf numFmtId="43" fontId="36" fillId="6" borderId="19" xfId="0" applyNumberFormat="1" applyFont="1" applyFill="1" applyBorder="1" applyProtection="1">
      <protection locked="0"/>
    </xf>
    <xf numFmtId="0" fontId="36" fillId="6" borderId="9" xfId="0" applyFont="1" applyFill="1" applyBorder="1" applyAlignment="1">
      <alignment horizontal="left"/>
    </xf>
    <xf numFmtId="43" fontId="36" fillId="6" borderId="22" xfId="0" applyNumberFormat="1" applyFont="1" applyFill="1" applyBorder="1" applyProtection="1">
      <protection locked="0"/>
    </xf>
    <xf numFmtId="43" fontId="36" fillId="6" borderId="21" xfId="0" applyNumberFormat="1" applyFont="1" applyFill="1" applyBorder="1" applyProtection="1">
      <protection locked="0"/>
    </xf>
    <xf numFmtId="0" fontId="46" fillId="6" borderId="10" xfId="0" applyFont="1" applyFill="1" applyBorder="1" applyAlignment="1">
      <alignment vertical="center" wrapText="1"/>
    </xf>
    <xf numFmtId="0" fontId="46" fillId="6" borderId="56" xfId="0" applyFont="1" applyFill="1" applyBorder="1" applyAlignment="1">
      <alignment vertical="center" wrapText="1"/>
    </xf>
    <xf numFmtId="0" fontId="36" fillId="6" borderId="40" xfId="0" applyFont="1" applyFill="1" applyBorder="1" applyAlignment="1">
      <alignment horizontal="center" vertical="center" wrapText="1"/>
    </xf>
    <xf numFmtId="0" fontId="16" fillId="6" borderId="0" xfId="0" applyFont="1" applyFill="1" applyAlignment="1">
      <alignment horizontal="center"/>
    </xf>
    <xf numFmtId="0" fontId="36" fillId="6" borderId="8" xfId="0" applyFont="1" applyFill="1" applyBorder="1" applyAlignment="1">
      <alignment horizontal="center" vertical="center" wrapText="1"/>
    </xf>
    <xf numFmtId="0" fontId="34" fillId="0" borderId="56" xfId="0" applyFont="1" applyBorder="1" applyAlignment="1">
      <alignment vertical="center" wrapText="1"/>
    </xf>
    <xf numFmtId="0" fontId="36" fillId="6" borderId="20" xfId="0" applyFont="1" applyFill="1" applyBorder="1" applyAlignment="1">
      <alignment horizontal="right"/>
    </xf>
    <xf numFmtId="44" fontId="36" fillId="6" borderId="0" xfId="6" applyFont="1" applyFill="1" applyProtection="1">
      <protection locked="0"/>
    </xf>
    <xf numFmtId="0" fontId="11" fillId="6" borderId="5" xfId="0" applyFont="1" applyFill="1" applyBorder="1" applyAlignment="1">
      <alignment horizontal="center"/>
    </xf>
    <xf numFmtId="0" fontId="16" fillId="6" borderId="2" xfId="0" applyFont="1" applyFill="1" applyBorder="1"/>
    <xf numFmtId="0" fontId="16" fillId="6" borderId="3" xfId="0" applyFont="1" applyFill="1" applyBorder="1"/>
    <xf numFmtId="0" fontId="0" fillId="6" borderId="51" xfId="0" applyFill="1" applyBorder="1" applyProtection="1">
      <protection locked="0"/>
    </xf>
    <xf numFmtId="0" fontId="0" fillId="6" borderId="50" xfId="0" applyFill="1" applyBorder="1" applyProtection="1">
      <protection locked="0"/>
    </xf>
    <xf numFmtId="0" fontId="0" fillId="6" borderId="25" xfId="0" applyFill="1" applyBorder="1" applyProtection="1">
      <protection locked="0"/>
    </xf>
    <xf numFmtId="0" fontId="0" fillId="6" borderId="17" xfId="0" applyFill="1" applyBorder="1" applyProtection="1">
      <protection locked="0"/>
    </xf>
    <xf numFmtId="0" fontId="0" fillId="6" borderId="42" xfId="0" applyFill="1" applyBorder="1" applyProtection="1">
      <protection locked="0"/>
    </xf>
    <xf numFmtId="44" fontId="36" fillId="6" borderId="10" xfId="0" applyNumberFormat="1" applyFont="1" applyFill="1" applyBorder="1"/>
    <xf numFmtId="9" fontId="36" fillId="6" borderId="10" xfId="2" applyFont="1" applyFill="1" applyBorder="1"/>
    <xf numFmtId="0" fontId="37" fillId="6" borderId="10" xfId="0" applyFont="1" applyFill="1" applyBorder="1" applyAlignment="1">
      <alignment horizontal="center" wrapText="1"/>
    </xf>
    <xf numFmtId="44" fontId="63" fillId="6" borderId="0" xfId="6" applyFont="1" applyFill="1" applyProtection="1">
      <protection locked="0"/>
    </xf>
    <xf numFmtId="0" fontId="63" fillId="6" borderId="7" xfId="0" applyFont="1" applyFill="1" applyBorder="1"/>
    <xf numFmtId="0" fontId="36" fillId="6" borderId="20" xfId="0" applyFont="1" applyFill="1" applyBorder="1" applyAlignment="1">
      <alignment horizontal="right" wrapText="1"/>
    </xf>
    <xf numFmtId="44" fontId="36" fillId="6" borderId="54" xfId="6" applyFont="1" applyFill="1" applyBorder="1" applyProtection="1">
      <protection locked="0"/>
    </xf>
    <xf numFmtId="0" fontId="36" fillId="6" borderId="9" xfId="0" applyFont="1" applyFill="1" applyBorder="1" applyAlignment="1">
      <alignment horizontal="right" wrapText="1"/>
    </xf>
    <xf numFmtId="0" fontId="36" fillId="6" borderId="9" xfId="0" applyFont="1" applyFill="1" applyBorder="1" applyAlignment="1">
      <alignment horizontal="right"/>
    </xf>
    <xf numFmtId="0" fontId="36" fillId="6" borderId="18" xfId="0" applyFont="1" applyFill="1" applyBorder="1" applyAlignment="1">
      <alignment wrapText="1"/>
    </xf>
    <xf numFmtId="10" fontId="36" fillId="6" borderId="19" xfId="2" applyNumberFormat="1" applyFont="1" applyFill="1" applyBorder="1"/>
    <xf numFmtId="0" fontId="64" fillId="0" borderId="0" xfId="0" applyFont="1" applyAlignment="1">
      <alignment horizontal="justify" vertical="center"/>
    </xf>
    <xf numFmtId="0" fontId="64" fillId="0" borderId="0" xfId="0" applyFont="1" applyAlignment="1">
      <alignment horizontal="left" vertical="center" wrapText="1"/>
    </xf>
    <xf numFmtId="1" fontId="6" fillId="22" borderId="31" xfId="0" applyNumberFormat="1" applyFont="1" applyFill="1" applyBorder="1" applyAlignment="1">
      <alignment horizontal="center" vertical="center" wrapText="1"/>
    </xf>
    <xf numFmtId="0" fontId="6" fillId="6" borderId="50" xfId="0" applyFont="1" applyFill="1" applyBorder="1" applyAlignment="1">
      <alignment vertical="center" wrapText="1"/>
    </xf>
    <xf numFmtId="0" fontId="14" fillId="6" borderId="14" xfId="0" applyFont="1" applyFill="1" applyBorder="1" applyAlignment="1">
      <alignment horizontal="center" vertical="center"/>
    </xf>
    <xf numFmtId="0" fontId="14" fillId="6" borderId="21" xfId="0" applyFont="1" applyFill="1" applyBorder="1" applyAlignment="1">
      <alignment horizontal="center" vertical="center"/>
    </xf>
    <xf numFmtId="0" fontId="34" fillId="6" borderId="24" xfId="0" applyFont="1" applyFill="1" applyBorder="1" applyAlignment="1">
      <alignment horizontal="left" vertical="center" wrapText="1"/>
    </xf>
    <xf numFmtId="0" fontId="14" fillId="6" borderId="22" xfId="0" applyFont="1" applyFill="1" applyBorder="1" applyAlignment="1" applyProtection="1">
      <alignment vertical="center"/>
      <protection locked="0"/>
    </xf>
    <xf numFmtId="0" fontId="14" fillId="6" borderId="46" xfId="0" applyFont="1" applyFill="1" applyBorder="1" applyAlignment="1" applyProtection="1">
      <alignment vertical="center"/>
      <protection locked="0"/>
    </xf>
    <xf numFmtId="0" fontId="37" fillId="6" borderId="0" xfId="0" applyFont="1" applyFill="1" applyAlignment="1">
      <alignment horizontal="center" wrapText="1"/>
    </xf>
    <xf numFmtId="44" fontId="36" fillId="6" borderId="0" xfId="0" applyNumberFormat="1" applyFont="1" applyFill="1"/>
    <xf numFmtId="9" fontId="36" fillId="6" borderId="12" xfId="2" applyFont="1" applyFill="1" applyBorder="1"/>
    <xf numFmtId="0" fontId="39" fillId="6" borderId="3" xfId="0" applyFont="1" applyFill="1" applyBorder="1"/>
    <xf numFmtId="0" fontId="36" fillId="6" borderId="5" xfId="0" applyFont="1" applyFill="1" applyBorder="1"/>
    <xf numFmtId="44" fontId="36" fillId="6" borderId="5" xfId="6" applyFont="1" applyFill="1" applyBorder="1" applyProtection="1">
      <protection locked="0"/>
    </xf>
    <xf numFmtId="0" fontId="31" fillId="0" borderId="56" xfId="0" applyFont="1" applyBorder="1" applyAlignment="1">
      <alignment horizontal="left" vertical="center" wrapText="1"/>
    </xf>
    <xf numFmtId="0" fontId="0" fillId="0" borderId="24" xfId="0" applyBorder="1" applyAlignment="1">
      <alignment horizontal="center" vertical="center"/>
    </xf>
    <xf numFmtId="0" fontId="6" fillId="6" borderId="50" xfId="0" applyFont="1" applyFill="1" applyBorder="1" applyAlignment="1">
      <alignment horizontal="center" vertical="center"/>
    </xf>
    <xf numFmtId="0" fontId="6" fillId="6" borderId="31" xfId="0" applyFont="1" applyFill="1" applyBorder="1" applyAlignment="1">
      <alignment horizontal="center" vertical="center"/>
    </xf>
    <xf numFmtId="0" fontId="0" fillId="6" borderId="23" xfId="0" applyFill="1" applyBorder="1" applyAlignment="1">
      <alignment vertical="center" wrapText="1"/>
    </xf>
    <xf numFmtId="0" fontId="14" fillId="22" borderId="24" xfId="0" applyFont="1" applyFill="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23" borderId="24"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0" fontId="14" fillId="12" borderId="17" xfId="0" applyFont="1" applyFill="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24" borderId="24" xfId="0" applyFont="1" applyFill="1" applyBorder="1" applyAlignment="1" applyProtection="1">
      <alignment horizontal="center" vertical="center"/>
      <protection locked="0"/>
    </xf>
    <xf numFmtId="0" fontId="14" fillId="13" borderId="24" xfId="0" applyFont="1" applyFill="1" applyBorder="1" applyAlignment="1" applyProtection="1">
      <alignment horizontal="center" vertical="center"/>
      <protection locked="0"/>
    </xf>
    <xf numFmtId="0" fontId="14" fillId="7" borderId="24" xfId="0" applyFont="1" applyFill="1" applyBorder="1" applyAlignment="1" applyProtection="1">
      <alignment horizontal="center" vertical="center"/>
      <protection locked="0"/>
    </xf>
    <xf numFmtId="0" fontId="6" fillId="6" borderId="29" xfId="0" applyFont="1" applyFill="1" applyBorder="1" applyAlignment="1">
      <alignment horizontal="center" vertical="center"/>
    </xf>
    <xf numFmtId="0" fontId="33" fillId="0" borderId="31" xfId="0" applyFont="1" applyBorder="1" applyAlignment="1">
      <alignment horizontal="center" vertical="center"/>
    </xf>
    <xf numFmtId="0" fontId="17" fillId="20" borderId="31" xfId="0" applyFont="1" applyFill="1" applyBorder="1" applyAlignment="1">
      <alignment horizontal="center" vertical="center"/>
    </xf>
    <xf numFmtId="0" fontId="0" fillId="6" borderId="32" xfId="0" applyFill="1" applyBorder="1" applyAlignment="1">
      <alignment horizontal="center" vertical="center"/>
    </xf>
    <xf numFmtId="0" fontId="0" fillId="6" borderId="31" xfId="0" applyFill="1" applyBorder="1" applyAlignment="1" applyProtection="1">
      <alignment horizontal="left" vertical="center" wrapText="1"/>
      <protection locked="0"/>
    </xf>
    <xf numFmtId="0" fontId="0" fillId="6" borderId="32" xfId="0" applyFill="1" applyBorder="1" applyProtection="1">
      <protection locked="0"/>
    </xf>
    <xf numFmtId="0" fontId="0" fillId="6" borderId="50" xfId="0" applyFill="1" applyBorder="1" applyAlignment="1" applyProtection="1">
      <alignment horizontal="left" vertical="center" wrapText="1"/>
      <protection locked="0"/>
    </xf>
    <xf numFmtId="0" fontId="0" fillId="6" borderId="50" xfId="0" applyFill="1" applyBorder="1" applyAlignment="1">
      <alignment horizontal="left" vertical="center" wrapText="1"/>
    </xf>
    <xf numFmtId="0" fontId="0" fillId="6" borderId="61" xfId="0" applyFill="1" applyBorder="1" applyProtection="1">
      <protection locked="0"/>
    </xf>
    <xf numFmtId="0" fontId="0" fillId="6" borderId="17" xfId="0" applyFill="1" applyBorder="1" applyAlignment="1" applyProtection="1">
      <alignment horizontal="left" vertical="center" wrapText="1"/>
      <protection locked="0"/>
    </xf>
    <xf numFmtId="0" fontId="0" fillId="6" borderId="59" xfId="0" applyFill="1" applyBorder="1" applyProtection="1">
      <protection locked="0"/>
    </xf>
    <xf numFmtId="0" fontId="0" fillId="6" borderId="42" xfId="0" applyFill="1" applyBorder="1" applyAlignment="1" applyProtection="1">
      <alignment horizontal="left" vertical="center" wrapText="1"/>
      <protection locked="0"/>
    </xf>
    <xf numFmtId="0" fontId="0" fillId="6" borderId="42" xfId="0" applyFill="1" applyBorder="1" applyAlignment="1">
      <alignment horizontal="left" vertical="center" wrapText="1"/>
    </xf>
    <xf numFmtId="0" fontId="0" fillId="6" borderId="63" xfId="0" applyFill="1" applyBorder="1" applyProtection="1">
      <protection locked="0"/>
    </xf>
    <xf numFmtId="0" fontId="0" fillId="6" borderId="2" xfId="0" applyFill="1" applyBorder="1"/>
    <xf numFmtId="0" fontId="0" fillId="6" borderId="17" xfId="0" applyFill="1" applyBorder="1" applyAlignment="1">
      <alignment horizontal="left" vertical="center" wrapText="1"/>
    </xf>
    <xf numFmtId="0" fontId="0" fillId="6" borderId="7" xfId="0" applyFill="1" applyBorder="1"/>
    <xf numFmtId="0" fontId="0" fillId="0" borderId="31" xfId="0" applyBorder="1" applyAlignment="1">
      <alignment wrapText="1"/>
    </xf>
    <xf numFmtId="0" fontId="0" fillId="6" borderId="31" xfId="0" applyFill="1" applyBorder="1" applyAlignment="1">
      <alignment horizontal="left" vertical="center" wrapText="1"/>
    </xf>
    <xf numFmtId="0" fontId="0" fillId="0" borderId="28" xfId="0" applyBorder="1" applyAlignment="1">
      <alignment vertical="center" wrapText="1"/>
    </xf>
    <xf numFmtId="0" fontId="0" fillId="0" borderId="17" xfId="0" applyBorder="1" applyAlignment="1">
      <alignment horizontal="left" vertical="center" wrapText="1"/>
    </xf>
    <xf numFmtId="0" fontId="31" fillId="6" borderId="42" xfId="0" applyFont="1" applyFill="1" applyBorder="1" applyAlignment="1">
      <alignment horizontal="left" vertical="center"/>
    </xf>
    <xf numFmtId="0" fontId="31" fillId="6" borderId="31" xfId="0" applyFont="1" applyFill="1" applyBorder="1" applyAlignment="1">
      <alignment horizontal="left" vertical="center" wrapText="1"/>
    </xf>
    <xf numFmtId="0" fontId="31" fillId="6" borderId="17" xfId="0" applyFont="1" applyFill="1" applyBorder="1" applyAlignment="1">
      <alignment horizontal="left" wrapText="1"/>
    </xf>
    <xf numFmtId="0" fontId="31" fillId="6" borderId="42" xfId="0" applyFont="1" applyFill="1" applyBorder="1" applyAlignment="1">
      <alignment horizontal="left" wrapText="1"/>
    </xf>
    <xf numFmtId="0" fontId="31" fillId="6" borderId="0" xfId="0" applyFont="1" applyFill="1"/>
    <xf numFmtId="0" fontId="6" fillId="11" borderId="31" xfId="0" applyFont="1" applyFill="1" applyBorder="1" applyAlignment="1">
      <alignment horizontal="center" vertical="center"/>
    </xf>
    <xf numFmtId="0" fontId="0" fillId="6" borderId="50" xfId="0" applyFill="1" applyBorder="1" applyAlignment="1">
      <alignment horizontal="center" vertical="center"/>
    </xf>
    <xf numFmtId="0" fontId="31" fillId="0" borderId="24" xfId="0" applyFont="1" applyBorder="1" applyAlignment="1">
      <alignment wrapText="1"/>
    </xf>
    <xf numFmtId="0" fontId="31" fillId="0" borderId="17" xfId="0" applyFont="1" applyBorder="1" applyAlignment="1">
      <alignment wrapText="1"/>
    </xf>
    <xf numFmtId="0" fontId="31" fillId="0" borderId="17" xfId="0" applyFont="1" applyBorder="1" applyAlignment="1">
      <alignment vertical="center" wrapText="1"/>
    </xf>
    <xf numFmtId="0" fontId="0" fillId="6" borderId="23" xfId="0" applyFill="1" applyBorder="1" applyAlignment="1">
      <alignment horizontal="center" vertical="center"/>
    </xf>
    <xf numFmtId="0" fontId="31" fillId="0" borderId="23" xfId="0" applyFont="1" applyBorder="1" applyAlignment="1">
      <alignment wrapText="1"/>
    </xf>
    <xf numFmtId="0" fontId="0" fillId="6" borderId="23" xfId="0" applyFill="1" applyBorder="1" applyAlignment="1" applyProtection="1">
      <alignment vertical="center"/>
      <protection locked="0"/>
    </xf>
    <xf numFmtId="0" fontId="31" fillId="0" borderId="23" xfId="0" applyFont="1" applyBorder="1" applyAlignment="1">
      <alignment vertical="center" wrapText="1"/>
    </xf>
    <xf numFmtId="0" fontId="0" fillId="6" borderId="64" xfId="0" applyFill="1" applyBorder="1" applyAlignment="1" applyProtection="1">
      <alignment vertical="center"/>
      <protection locked="0"/>
    </xf>
    <xf numFmtId="0" fontId="0" fillId="6" borderId="39" xfId="0" applyFill="1" applyBorder="1" applyAlignment="1">
      <alignment vertical="center"/>
    </xf>
    <xf numFmtId="0" fontId="31" fillId="0" borderId="42" xfId="0" applyFont="1" applyBorder="1" applyAlignment="1">
      <alignment vertical="center" wrapText="1"/>
    </xf>
    <xf numFmtId="0" fontId="51" fillId="6" borderId="31" xfId="8" applyFill="1" applyBorder="1" applyAlignment="1">
      <alignment horizontal="center" vertical="center" wrapText="1"/>
    </xf>
    <xf numFmtId="0" fontId="31" fillId="0" borderId="31" xfId="0" applyFont="1" applyBorder="1" applyAlignment="1">
      <alignment vertical="center" wrapText="1"/>
    </xf>
    <xf numFmtId="0" fontId="0" fillId="6" borderId="28" xfId="0" applyFill="1" applyBorder="1" applyAlignment="1">
      <alignment horizontal="center" vertical="center"/>
    </xf>
    <xf numFmtId="0" fontId="0" fillId="6" borderId="50" xfId="0" applyFill="1" applyBorder="1" applyAlignment="1">
      <alignment horizontal="center" vertical="center" wrapText="1"/>
    </xf>
    <xf numFmtId="0" fontId="0" fillId="6" borderId="17" xfId="0" applyFill="1" applyBorder="1" applyAlignment="1">
      <alignment horizontal="center"/>
    </xf>
    <xf numFmtId="0" fontId="0" fillId="6" borderId="17" xfId="0" applyFill="1" applyBorder="1"/>
    <xf numFmtId="0" fontId="0" fillId="18" borderId="24" xfId="0" applyFill="1" applyBorder="1" applyAlignment="1" applyProtection="1">
      <alignment horizontal="center" vertical="center"/>
      <protection locked="0"/>
    </xf>
    <xf numFmtId="0" fontId="0" fillId="6" borderId="42" xfId="0" applyFill="1" applyBorder="1" applyAlignment="1">
      <alignment horizontal="center"/>
    </xf>
    <xf numFmtId="0" fontId="0" fillId="6" borderId="42" xfId="0" applyFill="1" applyBorder="1"/>
    <xf numFmtId="0" fontId="31" fillId="0" borderId="39" xfId="0" applyFont="1" applyBorder="1" applyAlignment="1">
      <alignment horizontal="left" vertical="center" wrapText="1"/>
    </xf>
    <xf numFmtId="0" fontId="6" fillId="0" borderId="56" xfId="0" applyFont="1" applyBorder="1" applyAlignment="1">
      <alignment horizontal="center" vertical="center" wrapText="1"/>
    </xf>
    <xf numFmtId="0" fontId="0" fillId="6" borderId="31" xfId="0" applyFill="1" applyBorder="1" applyAlignment="1" applyProtection="1">
      <alignment vertical="center" wrapText="1"/>
      <protection locked="0"/>
    </xf>
    <xf numFmtId="0" fontId="6" fillId="11" borderId="31" xfId="0" applyFont="1" applyFill="1" applyBorder="1" applyAlignment="1">
      <alignment horizontal="center" vertical="center" wrapText="1"/>
    </xf>
    <xf numFmtId="0" fontId="0" fillId="6" borderId="32" xfId="0" applyFill="1" applyBorder="1" applyAlignment="1" applyProtection="1">
      <alignment vertical="center" wrapText="1"/>
      <protection locked="0"/>
    </xf>
    <xf numFmtId="0" fontId="6" fillId="6" borderId="50"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0" fillId="6" borderId="39" xfId="0" applyFill="1" applyBorder="1" applyAlignment="1">
      <alignment horizontal="center" vertical="center" wrapText="1"/>
    </xf>
    <xf numFmtId="0" fontId="31" fillId="0" borderId="17" xfId="0" applyFont="1" applyBorder="1"/>
    <xf numFmtId="0" fontId="31" fillId="0" borderId="42" xfId="0" applyFont="1" applyBorder="1" applyAlignment="1">
      <alignment wrapText="1"/>
    </xf>
    <xf numFmtId="0" fontId="0" fillId="6" borderId="42" xfId="0" applyFill="1" applyBorder="1" applyAlignment="1">
      <alignment wrapText="1"/>
    </xf>
    <xf numFmtId="0" fontId="50" fillId="0" borderId="30" xfId="4" applyFont="1" applyFill="1" applyBorder="1" applyAlignment="1">
      <alignment horizontal="center" vertical="center"/>
    </xf>
    <xf numFmtId="0" fontId="31" fillId="0" borderId="0" xfId="0" applyFont="1" applyAlignment="1">
      <alignment vertical="center"/>
    </xf>
    <xf numFmtId="0" fontId="6" fillId="11" borderId="31" xfId="0" applyFont="1" applyFill="1" applyBorder="1" applyAlignment="1" applyProtection="1">
      <alignment horizontal="center" vertical="center"/>
      <protection locked="0"/>
    </xf>
    <xf numFmtId="0" fontId="31" fillId="0" borderId="31" xfId="0" applyFont="1" applyBorder="1" applyAlignment="1">
      <alignment wrapText="1"/>
    </xf>
    <xf numFmtId="0" fontId="0" fillId="0" borderId="31" xfId="0" applyBorder="1" applyAlignment="1">
      <alignment vertical="top" wrapText="1"/>
    </xf>
    <xf numFmtId="0" fontId="0" fillId="0" borderId="50" xfId="0" applyBorder="1" applyAlignment="1">
      <alignment vertical="top" wrapText="1"/>
    </xf>
    <xf numFmtId="0" fontId="0" fillId="0" borderId="24" xfId="0" applyBorder="1" applyAlignment="1">
      <alignment vertical="top" wrapText="1"/>
    </xf>
    <xf numFmtId="0" fontId="0" fillId="0" borderId="17" xfId="0" applyBorder="1" applyAlignment="1">
      <alignment horizontal="left" vertical="top" wrapText="1"/>
    </xf>
    <xf numFmtId="0" fontId="0" fillId="0" borderId="17" xfId="0" applyBorder="1" applyAlignment="1">
      <alignment horizontal="left" vertical="center"/>
    </xf>
    <xf numFmtId="0" fontId="0" fillId="6" borderId="67" xfId="0" applyFill="1" applyBorder="1" applyAlignment="1">
      <alignment horizontal="center" vertical="center"/>
    </xf>
    <xf numFmtId="0" fontId="0" fillId="6" borderId="19" xfId="0" applyFill="1" applyBorder="1" applyAlignment="1">
      <alignment horizontal="center" vertical="center"/>
    </xf>
    <xf numFmtId="0" fontId="0" fillId="6" borderId="23" xfId="0" applyFill="1" applyBorder="1" applyAlignment="1">
      <alignment vertical="center"/>
    </xf>
    <xf numFmtId="0" fontId="0" fillId="0" borderId="23" xfId="0" applyBorder="1" applyAlignment="1">
      <alignment horizontal="left" vertical="center"/>
    </xf>
    <xf numFmtId="0" fontId="0" fillId="0" borderId="42" xfId="0" applyBorder="1" applyAlignment="1">
      <alignment horizontal="left" vertical="center"/>
    </xf>
    <xf numFmtId="0" fontId="0" fillId="0" borderId="31" xfId="0" applyBorder="1" applyAlignment="1">
      <alignment horizontal="left" vertical="center"/>
    </xf>
    <xf numFmtId="0" fontId="0" fillId="0" borderId="50" xfId="0" applyBorder="1" applyAlignment="1">
      <alignment horizontal="left" vertical="center"/>
    </xf>
    <xf numFmtId="0" fontId="0" fillId="0" borderId="39" xfId="0" applyBorder="1" applyAlignment="1">
      <alignment vertical="center" wrapText="1"/>
    </xf>
    <xf numFmtId="0" fontId="0" fillId="0" borderId="31" xfId="0" applyBorder="1" applyAlignment="1">
      <alignment horizontal="left" vertical="center" wrapText="1"/>
    </xf>
    <xf numFmtId="0" fontId="31" fillId="0" borderId="31" xfId="0" applyFont="1" applyBorder="1" applyAlignment="1">
      <alignment horizontal="left" vertical="top" wrapText="1"/>
    </xf>
    <xf numFmtId="0" fontId="0" fillId="0" borderId="50" xfId="0" applyBorder="1"/>
    <xf numFmtId="0" fontId="31" fillId="0" borderId="42" xfId="0" applyFont="1" applyBorder="1" applyAlignment="1">
      <alignment horizontal="left" vertical="top" wrapText="1"/>
    </xf>
    <xf numFmtId="0" fontId="31" fillId="0" borderId="50" xfId="0" applyFont="1" applyBorder="1" applyAlignment="1">
      <alignment horizontal="left" vertical="top" wrapText="1"/>
    </xf>
    <xf numFmtId="0" fontId="0" fillId="0" borderId="17" xfId="0" applyBorder="1" applyAlignment="1">
      <alignment vertical="center" wrapText="1"/>
    </xf>
    <xf numFmtId="0" fontId="0" fillId="0" borderId="24" xfId="0" applyBorder="1" applyAlignment="1">
      <alignment vertical="center" wrapText="1"/>
    </xf>
    <xf numFmtId="0" fontId="0" fillId="6" borderId="57" xfId="0" applyFill="1" applyBorder="1" applyAlignment="1">
      <alignment horizontal="center"/>
    </xf>
    <xf numFmtId="0" fontId="0" fillId="6" borderId="22" xfId="0" applyFill="1" applyBorder="1" applyAlignment="1">
      <alignment horizontal="center"/>
    </xf>
    <xf numFmtId="0" fontId="0" fillId="6" borderId="65" xfId="0" applyFill="1" applyBorder="1" applyAlignment="1">
      <alignment horizontal="center"/>
    </xf>
    <xf numFmtId="0" fontId="0" fillId="6" borderId="46" xfId="0" applyFill="1" applyBorder="1" applyAlignment="1">
      <alignment horizontal="center"/>
    </xf>
    <xf numFmtId="0" fontId="6" fillId="6" borderId="0" xfId="0" applyFont="1" applyFill="1" applyAlignment="1">
      <alignment horizontal="right" vertical="center"/>
    </xf>
    <xf numFmtId="0" fontId="6" fillId="12" borderId="31" xfId="0" applyFont="1" applyFill="1" applyBorder="1" applyAlignment="1">
      <alignment horizontal="center" vertical="center"/>
    </xf>
    <xf numFmtId="0" fontId="6" fillId="19" borderId="31" xfId="0" applyFont="1" applyFill="1" applyBorder="1" applyAlignment="1">
      <alignment horizontal="center" vertical="center"/>
    </xf>
    <xf numFmtId="0" fontId="31" fillId="6" borderId="50" xfId="0" applyFont="1" applyFill="1" applyBorder="1" applyAlignment="1">
      <alignment horizontal="left" vertical="center" wrapText="1"/>
    </xf>
    <xf numFmtId="0" fontId="0" fillId="6" borderId="22" xfId="0" applyFill="1" applyBorder="1" applyAlignment="1">
      <alignment vertical="center" wrapText="1"/>
    </xf>
    <xf numFmtId="0" fontId="6" fillId="6" borderId="6" xfId="0" applyFont="1" applyFill="1" applyBorder="1" applyAlignment="1">
      <alignment horizontal="center" vertical="center"/>
    </xf>
    <xf numFmtId="0" fontId="0" fillId="6" borderId="38" xfId="0" applyFill="1" applyBorder="1" applyAlignment="1">
      <alignment horizontal="center" vertical="center"/>
    </xf>
    <xf numFmtId="0" fontId="0" fillId="6" borderId="46" xfId="0" applyFill="1" applyBorder="1" applyAlignment="1">
      <alignment vertical="center" wrapText="1"/>
    </xf>
    <xf numFmtId="0" fontId="31" fillId="6" borderId="50" xfId="0" applyFont="1" applyFill="1" applyBorder="1" applyAlignment="1">
      <alignment vertical="center"/>
    </xf>
    <xf numFmtId="0" fontId="31" fillId="6" borderId="39" xfId="0" applyFont="1" applyFill="1" applyBorder="1" applyAlignment="1">
      <alignment vertical="center" wrapText="1"/>
    </xf>
    <xf numFmtId="0" fontId="65" fillId="6" borderId="0" xfId="0" applyFont="1" applyFill="1" applyAlignment="1">
      <alignment vertical="center"/>
    </xf>
    <xf numFmtId="0" fontId="50" fillId="0" borderId="27" xfId="4" applyFont="1" applyFill="1" applyBorder="1" applyAlignment="1">
      <alignment horizontal="center" vertical="center"/>
    </xf>
    <xf numFmtId="0" fontId="0" fillId="6" borderId="17" xfId="0" applyFill="1" applyBorder="1" applyAlignment="1">
      <alignment horizontal="left" vertical="top" wrapText="1"/>
    </xf>
    <xf numFmtId="0" fontId="0" fillId="6" borderId="42" xfId="0" applyFill="1" applyBorder="1" applyAlignment="1">
      <alignment horizontal="left" vertical="top" wrapText="1"/>
    </xf>
    <xf numFmtId="0" fontId="0" fillId="6" borderId="31" xfId="0" applyFill="1" applyBorder="1" applyAlignment="1">
      <alignment horizontal="left" vertical="top" wrapText="1"/>
    </xf>
    <xf numFmtId="0" fontId="31" fillId="6" borderId="31" xfId="0" applyFont="1" applyFill="1" applyBorder="1"/>
    <xf numFmtId="0" fontId="31" fillId="6" borderId="31" xfId="0" applyFont="1" applyFill="1" applyBorder="1" applyAlignment="1">
      <alignment vertical="top" wrapText="1"/>
    </xf>
    <xf numFmtId="0" fontId="50" fillId="0" borderId="31" xfId="0" applyFont="1" applyBorder="1" applyAlignment="1">
      <alignment horizontal="left" vertical="center"/>
    </xf>
    <xf numFmtId="0" fontId="66" fillId="0" borderId="31" xfId="0" applyFont="1" applyBorder="1" applyAlignment="1">
      <alignment horizontal="center" vertical="center"/>
    </xf>
    <xf numFmtId="0" fontId="50" fillId="0" borderId="31" xfId="0" applyFont="1" applyBorder="1" applyAlignment="1">
      <alignment horizontal="center" vertical="center"/>
    </xf>
    <xf numFmtId="0" fontId="27" fillId="0" borderId="31" xfId="0" applyFont="1" applyBorder="1" applyAlignment="1">
      <alignment vertical="center" wrapText="1"/>
    </xf>
    <xf numFmtId="0" fontId="50" fillId="0" borderId="50" xfId="0" applyFont="1" applyBorder="1" applyAlignment="1">
      <alignment horizontal="left" vertical="center"/>
    </xf>
    <xf numFmtId="0" fontId="0" fillId="6" borderId="39" xfId="0" applyFill="1" applyBorder="1" applyAlignment="1">
      <alignment horizontal="center" vertical="center"/>
    </xf>
    <xf numFmtId="0" fontId="27" fillId="0" borderId="21" xfId="0" applyFont="1" applyBorder="1" applyAlignment="1">
      <alignment horizontal="left" vertical="center"/>
    </xf>
    <xf numFmtId="0" fontId="27" fillId="0" borderId="38" xfId="0" applyFont="1" applyBorder="1" applyAlignment="1">
      <alignment horizontal="left" vertical="center"/>
    </xf>
    <xf numFmtId="0" fontId="6" fillId="6" borderId="0" xfId="0" applyFont="1" applyFill="1" applyAlignment="1">
      <alignment vertical="center"/>
    </xf>
    <xf numFmtId="0" fontId="0" fillId="6" borderId="22" xfId="0" applyFill="1" applyBorder="1" applyAlignment="1">
      <alignment horizontal="left" vertical="center"/>
    </xf>
    <xf numFmtId="0" fontId="0" fillId="6" borderId="46" xfId="0" applyFill="1" applyBorder="1" applyAlignment="1">
      <alignment horizontal="left" vertical="center"/>
    </xf>
    <xf numFmtId="0" fontId="0" fillId="6" borderId="57" xfId="0" applyFill="1" applyBorder="1" applyAlignment="1">
      <alignment horizontal="left" vertical="center"/>
    </xf>
    <xf numFmtId="0" fontId="0" fillId="6" borderId="17" xfId="0" applyFill="1" applyBorder="1" applyAlignment="1">
      <alignment horizontal="left" vertical="center"/>
    </xf>
    <xf numFmtId="0" fontId="0" fillId="6" borderId="17" xfId="0" applyFill="1" applyBorder="1" applyAlignment="1" applyProtection="1">
      <alignment horizontal="left" vertical="center"/>
      <protection locked="0"/>
    </xf>
    <xf numFmtId="0" fontId="0" fillId="6" borderId="59" xfId="0" applyFill="1" applyBorder="1" applyAlignment="1" applyProtection="1">
      <alignment horizontal="left" vertical="center"/>
      <protection locked="0"/>
    </xf>
    <xf numFmtId="0" fontId="0" fillId="6" borderId="0" xfId="0" applyFill="1" applyAlignment="1">
      <alignment horizontal="left" vertical="center"/>
    </xf>
    <xf numFmtId="0" fontId="0" fillId="6" borderId="65" xfId="0" applyFill="1" applyBorder="1" applyAlignment="1">
      <alignment horizontal="left" vertical="center"/>
    </xf>
    <xf numFmtId="0" fontId="0" fillId="6" borderId="42" xfId="0" applyFill="1" applyBorder="1" applyAlignment="1">
      <alignment horizontal="left" vertical="center"/>
    </xf>
    <xf numFmtId="0" fontId="0" fillId="6" borderId="42" xfId="0" applyFill="1" applyBorder="1" applyAlignment="1" applyProtection="1">
      <alignment horizontal="left" vertical="center"/>
      <protection locked="0"/>
    </xf>
    <xf numFmtId="0" fontId="0" fillId="6" borderId="63" xfId="0" applyFill="1" applyBorder="1" applyAlignment="1" applyProtection="1">
      <alignment horizontal="left" vertical="center"/>
      <protection locked="0"/>
    </xf>
    <xf numFmtId="0" fontId="51" fillId="6" borderId="17" xfId="8" applyFill="1" applyBorder="1" applyAlignment="1" applyProtection="1">
      <alignment horizontal="center" vertical="center" wrapText="1"/>
      <protection locked="0"/>
    </xf>
    <xf numFmtId="0" fontId="0" fillId="6" borderId="2" xfId="0" applyFill="1" applyBorder="1" applyAlignment="1">
      <alignment vertical="center"/>
    </xf>
    <xf numFmtId="0" fontId="0" fillId="0" borderId="0" xfId="0" applyAlignment="1">
      <alignment vertical="center" wrapText="1"/>
    </xf>
    <xf numFmtId="44" fontId="36" fillId="6" borderId="12" xfId="6" applyNumberFormat="1" applyFont="1" applyFill="1" applyBorder="1" applyAlignment="1">
      <alignment horizontal="right" wrapText="1"/>
    </xf>
    <xf numFmtId="0" fontId="36" fillId="6" borderId="52" xfId="0" applyFont="1" applyFill="1" applyBorder="1" applyAlignment="1">
      <alignment horizontal="left" wrapText="1"/>
    </xf>
    <xf numFmtId="0" fontId="36" fillId="6" borderId="20" xfId="0" applyFont="1" applyFill="1" applyBorder="1" applyAlignment="1">
      <alignment horizontal="left" wrapText="1"/>
    </xf>
    <xf numFmtId="0" fontId="36" fillId="6" borderId="25" xfId="0" applyFont="1" applyFill="1" applyBorder="1" applyAlignment="1">
      <alignment horizontal="left" wrapText="1"/>
    </xf>
    <xf numFmtId="0" fontId="0" fillId="6" borderId="31" xfId="0" applyFill="1" applyBorder="1"/>
    <xf numFmtId="0" fontId="36" fillId="6" borderId="51" xfId="0" applyFont="1" applyFill="1" applyBorder="1" applyAlignment="1">
      <alignment horizontal="right" wrapText="1"/>
    </xf>
    <xf numFmtId="41" fontId="36" fillId="6" borderId="53" xfId="0" applyNumberFormat="1" applyFont="1" applyFill="1" applyBorder="1"/>
    <xf numFmtId="0" fontId="36" fillId="6" borderId="51" xfId="0" applyFont="1" applyFill="1" applyBorder="1" applyAlignment="1">
      <alignment wrapText="1"/>
    </xf>
    <xf numFmtId="0" fontId="11" fillId="6" borderId="0" xfId="0" applyFont="1" applyFill="1" applyAlignment="1" applyProtection="1">
      <alignment horizontal="center"/>
    </xf>
    <xf numFmtId="0" fontId="0" fillId="6" borderId="0" xfId="0" applyFill="1" applyProtection="1"/>
    <xf numFmtId="0" fontId="67" fillId="6" borderId="0" xfId="0" applyFont="1" applyFill="1" applyAlignment="1" applyProtection="1">
      <alignment horizontal="left" vertical="center" wrapText="1"/>
    </xf>
    <xf numFmtId="0" fontId="6" fillId="6" borderId="30"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0" fillId="2" borderId="37" xfId="0" applyFill="1" applyBorder="1" applyAlignment="1" applyProtection="1">
      <alignment horizontal="center" vertical="center"/>
      <protection locked="0"/>
    </xf>
    <xf numFmtId="9" fontId="0" fillId="6" borderId="39" xfId="2" quotePrefix="1" applyFont="1" applyFill="1" applyBorder="1" applyAlignment="1" applyProtection="1">
      <alignment horizontal="center" vertical="center" wrapText="1"/>
    </xf>
    <xf numFmtId="1" fontId="0" fillId="6" borderId="39" xfId="0" applyNumberFormat="1" applyFill="1" applyBorder="1" applyAlignment="1" applyProtection="1">
      <alignment horizontal="center" vertical="center"/>
    </xf>
    <xf numFmtId="0" fontId="0" fillId="2" borderId="73" xfId="0" applyFill="1" applyBorder="1" applyAlignment="1" applyProtection="1">
      <alignment horizontal="center" vertical="center" wrapText="1"/>
      <protection locked="0"/>
    </xf>
    <xf numFmtId="0" fontId="0" fillId="6" borderId="4" xfId="0" applyFill="1" applyBorder="1" applyProtection="1"/>
    <xf numFmtId="0" fontId="6" fillId="27" borderId="30" xfId="0" applyFont="1" applyFill="1" applyBorder="1" applyAlignment="1" applyProtection="1">
      <alignment horizontal="center" vertical="center" wrapText="1"/>
    </xf>
    <xf numFmtId="0" fontId="0" fillId="0" borderId="0" xfId="0" applyFill="1"/>
    <xf numFmtId="0" fontId="18" fillId="6" borderId="0" xfId="0" applyFont="1" applyFill="1" applyProtection="1"/>
    <xf numFmtId="0" fontId="14" fillId="6" borderId="0" xfId="0" applyFont="1" applyFill="1" applyProtection="1"/>
    <xf numFmtId="0" fontId="14" fillId="6" borderId="60" xfId="0" applyFont="1" applyFill="1" applyBorder="1" applyProtection="1"/>
    <xf numFmtId="1" fontId="14" fillId="2" borderId="61" xfId="0" applyNumberFormat="1" applyFont="1" applyFill="1" applyBorder="1" applyAlignment="1" applyProtection="1">
      <alignment horizontal="right" vertical="center"/>
      <protection locked="0"/>
    </xf>
    <xf numFmtId="0" fontId="14" fillId="6" borderId="58" xfId="0" applyFont="1" applyFill="1" applyBorder="1" applyProtection="1"/>
    <xf numFmtId="1" fontId="14" fillId="2" borderId="59" xfId="0" applyNumberFormat="1" applyFont="1" applyFill="1" applyBorder="1" applyAlignment="1" applyProtection="1">
      <alignment horizontal="right" vertical="center"/>
      <protection locked="0"/>
    </xf>
    <xf numFmtId="0" fontId="14" fillId="6" borderId="35" xfId="0" applyFont="1" applyFill="1" applyBorder="1" applyProtection="1"/>
    <xf numFmtId="2" fontId="14" fillId="0" borderId="64" xfId="0" applyNumberFormat="1" applyFont="1" applyBorder="1" applyAlignment="1" applyProtection="1">
      <alignment horizontal="right" vertical="center"/>
    </xf>
    <xf numFmtId="0" fontId="17" fillId="27" borderId="30" xfId="0" applyFont="1" applyFill="1" applyBorder="1" applyProtection="1"/>
    <xf numFmtId="0" fontId="17" fillId="6" borderId="32" xfId="0" applyFont="1" applyFill="1" applyBorder="1" applyAlignment="1" applyProtection="1">
      <alignment horizontal="center" vertical="center"/>
    </xf>
    <xf numFmtId="0" fontId="0" fillId="6" borderId="0" xfId="0" applyFont="1" applyFill="1" applyProtection="1"/>
    <xf numFmtId="0" fontId="14" fillId="6" borderId="0" xfId="0" quotePrefix="1" applyFont="1" applyFill="1" applyProtection="1"/>
    <xf numFmtId="0" fontId="14" fillId="2" borderId="31" xfId="0" applyFont="1" applyFill="1" applyBorder="1" applyAlignment="1" applyProtection="1">
      <alignment horizontal="center" vertical="center"/>
      <protection locked="0"/>
    </xf>
    <xf numFmtId="0" fontId="17"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68" fillId="6" borderId="0" xfId="0" applyFont="1" applyFill="1" applyBorder="1" applyAlignment="1" applyProtection="1">
      <alignment horizontal="center" vertical="center" wrapText="1"/>
    </xf>
    <xf numFmtId="0" fontId="18" fillId="6" borderId="4" xfId="0" applyFont="1" applyFill="1" applyBorder="1" applyAlignment="1" applyProtection="1"/>
    <xf numFmtId="0" fontId="18" fillId="6" borderId="0" xfId="0" applyFont="1" applyFill="1" applyBorder="1" applyAlignment="1" applyProtection="1"/>
    <xf numFmtId="0" fontId="17" fillId="6" borderId="60" xfId="0" applyFont="1" applyFill="1" applyBorder="1" applyAlignment="1" applyProtection="1">
      <alignment horizontal="center" vertical="center"/>
    </xf>
    <xf numFmtId="0" fontId="17" fillId="6" borderId="50" xfId="0" applyFont="1" applyFill="1" applyBorder="1" applyAlignment="1" applyProtection="1">
      <alignment horizontal="center" vertical="center" wrapText="1"/>
    </xf>
    <xf numFmtId="0" fontId="17" fillId="6"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protection locked="0"/>
    </xf>
    <xf numFmtId="0" fontId="14" fillId="2" borderId="42" xfId="0" applyFont="1" applyFill="1" applyBorder="1" applyAlignment="1" applyProtection="1">
      <alignment horizontal="right" vertical="center"/>
      <protection locked="0"/>
    </xf>
    <xf numFmtId="1" fontId="14" fillId="6" borderId="42" xfId="0" applyNumberFormat="1" applyFont="1" applyFill="1" applyBorder="1" applyAlignment="1" applyProtection="1">
      <alignment horizontal="right" vertical="center"/>
    </xf>
    <xf numFmtId="0" fontId="14" fillId="6" borderId="63" xfId="0" applyFont="1" applyFill="1" applyBorder="1" applyAlignment="1" applyProtection="1">
      <alignment horizontal="right" vertical="center"/>
    </xf>
    <xf numFmtId="0" fontId="11" fillId="6" borderId="0" xfId="0" applyFont="1" applyFill="1" applyProtection="1"/>
    <xf numFmtId="0" fontId="14" fillId="6" borderId="0" xfId="0" applyFont="1" applyFill="1" applyAlignment="1" applyProtection="1">
      <alignment horizontal="right"/>
    </xf>
    <xf numFmtId="0" fontId="17" fillId="6" borderId="60" xfId="0" applyFont="1" applyFill="1" applyBorder="1" applyAlignment="1" applyProtection="1">
      <alignment horizontal="center" vertical="center" wrapText="1"/>
    </xf>
    <xf numFmtId="0" fontId="14" fillId="2" borderId="62" xfId="0" applyFont="1" applyFill="1" applyBorder="1" applyProtection="1">
      <protection locked="0"/>
    </xf>
    <xf numFmtId="0" fontId="14" fillId="2" borderId="42" xfId="0" applyFont="1" applyFill="1" applyBorder="1" applyProtection="1">
      <protection locked="0"/>
    </xf>
    <xf numFmtId="0" fontId="14" fillId="6" borderId="63" xfId="0" applyFont="1" applyFill="1" applyBorder="1" applyProtection="1"/>
    <xf numFmtId="0" fontId="14" fillId="2" borderId="61" xfId="0" applyFont="1" applyFill="1" applyBorder="1" applyAlignment="1" applyProtection="1">
      <alignment horizontal="center" vertical="center"/>
      <protection locked="0"/>
    </xf>
    <xf numFmtId="1" fontId="14" fillId="2" borderId="59" xfId="0" applyNumberFormat="1" applyFont="1" applyFill="1" applyBorder="1" applyProtection="1">
      <protection locked="0"/>
    </xf>
    <xf numFmtId="0" fontId="14" fillId="6" borderId="0" xfId="0" applyFont="1" applyFill="1" applyBorder="1" applyProtection="1"/>
    <xf numFmtId="9" fontId="14" fillId="0" borderId="59" xfId="2" applyFont="1" applyFill="1" applyBorder="1" applyProtection="1"/>
    <xf numFmtId="9" fontId="14" fillId="2" borderId="59" xfId="2" applyFont="1" applyFill="1" applyBorder="1" applyProtection="1">
      <protection locked="0"/>
    </xf>
    <xf numFmtId="0" fontId="14" fillId="2" borderId="63" xfId="0" applyFont="1" applyFill="1" applyBorder="1" applyAlignment="1" applyProtection="1">
      <alignment horizontal="center" vertical="center"/>
      <protection locked="0"/>
    </xf>
    <xf numFmtId="9" fontId="14" fillId="6" borderId="0" xfId="0" applyNumberFormat="1" applyFont="1" applyFill="1" applyProtection="1"/>
    <xf numFmtId="0" fontId="17" fillId="6" borderId="28" xfId="0" applyFont="1" applyFill="1" applyBorder="1" applyAlignment="1">
      <alignment horizontal="center" vertical="center" wrapText="1"/>
    </xf>
    <xf numFmtId="0" fontId="0" fillId="6" borderId="0" xfId="0" applyFill="1" applyAlignment="1">
      <alignment wrapText="1"/>
    </xf>
    <xf numFmtId="0" fontId="49" fillId="0" borderId="7" xfId="0" applyFont="1" applyBorder="1" applyAlignment="1">
      <alignment vertical="center"/>
    </xf>
    <xf numFmtId="0" fontId="49" fillId="6" borderId="42" xfId="0" applyFont="1" applyFill="1" applyBorder="1" applyAlignment="1">
      <alignment horizontal="left" vertical="center" wrapText="1"/>
    </xf>
    <xf numFmtId="0" fontId="49" fillId="6" borderId="17" xfId="0" applyFont="1" applyFill="1" applyBorder="1" applyAlignment="1" applyProtection="1">
      <alignment horizontal="left" vertical="center" wrapText="1"/>
      <protection locked="0"/>
    </xf>
    <xf numFmtId="0" fontId="27" fillId="8" borderId="24" xfId="0" applyFont="1" applyFill="1" applyBorder="1" applyAlignment="1">
      <alignment wrapText="1"/>
    </xf>
    <xf numFmtId="0" fontId="33" fillId="6" borderId="28" xfId="4" applyFont="1" applyFill="1" applyBorder="1" applyAlignment="1">
      <alignment horizontal="center" vertical="center"/>
    </xf>
    <xf numFmtId="0" fontId="18" fillId="6" borderId="41" xfId="0" applyFont="1" applyFill="1" applyBorder="1" applyAlignment="1">
      <alignment horizontal="center" vertical="center" textRotation="90" wrapText="1"/>
    </xf>
    <xf numFmtId="0" fontId="22" fillId="6" borderId="28" xfId="3" applyFont="1" applyFill="1" applyBorder="1" applyAlignment="1">
      <alignment horizontal="center" vertical="center"/>
    </xf>
    <xf numFmtId="0" fontId="14" fillId="0" borderId="24"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22" fillId="0" borderId="28" xfId="4" applyFont="1" applyFill="1" applyBorder="1" applyAlignment="1">
      <alignment horizontal="center" vertical="center"/>
    </xf>
    <xf numFmtId="0" fontId="22" fillId="0" borderId="17" xfId="5" applyFont="1" applyFill="1" applyBorder="1" applyAlignment="1" applyProtection="1">
      <alignment horizontal="center" vertical="center"/>
      <protection locked="0"/>
    </xf>
    <xf numFmtId="0" fontId="22" fillId="0" borderId="28" xfId="3" applyFont="1" applyFill="1" applyBorder="1" applyAlignment="1">
      <alignment horizontal="center" vertical="center"/>
    </xf>
    <xf numFmtId="0" fontId="33" fillId="0" borderId="28" xfId="4" applyFont="1" applyFill="1" applyBorder="1" applyAlignment="1">
      <alignment horizontal="center" vertical="center"/>
    </xf>
    <xf numFmtId="0" fontId="14" fillId="0" borderId="17"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69" fillId="6" borderId="42" xfId="0" applyFont="1" applyFill="1" applyBorder="1" applyAlignment="1">
      <alignment vertical="center" wrapText="1"/>
    </xf>
    <xf numFmtId="0" fontId="49" fillId="6" borderId="24" xfId="0" applyFont="1" applyFill="1" applyBorder="1" applyAlignment="1">
      <alignment vertical="center"/>
    </xf>
    <xf numFmtId="0" fontId="69" fillId="6" borderId="24" xfId="0" applyFont="1" applyFill="1" applyBorder="1" applyAlignment="1">
      <alignment vertical="center"/>
    </xf>
    <xf numFmtId="0" fontId="69" fillId="6" borderId="24" xfId="0" applyFont="1" applyFill="1" applyBorder="1" applyAlignment="1">
      <alignment vertical="center" wrapText="1"/>
    </xf>
    <xf numFmtId="0" fontId="69" fillId="6" borderId="17" xfId="0" applyFont="1" applyFill="1" applyBorder="1" applyAlignment="1">
      <alignment vertical="center" wrapText="1"/>
    </xf>
    <xf numFmtId="0" fontId="0" fillId="6" borderId="17" xfId="0" applyFont="1" applyFill="1" applyBorder="1" applyAlignment="1">
      <alignment vertical="center" wrapText="1"/>
    </xf>
    <xf numFmtId="0" fontId="14" fillId="6" borderId="17" xfId="0" applyFont="1" applyFill="1" applyBorder="1" applyAlignment="1" applyProtection="1">
      <alignment horizontal="center" vertical="center" wrapText="1"/>
      <protection locked="0"/>
    </xf>
    <xf numFmtId="0" fontId="33" fillId="6" borderId="28" xfId="4" applyFont="1" applyFill="1" applyBorder="1" applyAlignment="1">
      <alignment horizontal="center" vertical="center" wrapText="1"/>
    </xf>
    <xf numFmtId="0" fontId="0" fillId="0" borderId="0" xfId="0" applyFill="1" applyAlignment="1">
      <alignment wrapText="1"/>
    </xf>
    <xf numFmtId="0" fontId="22" fillId="0" borderId="28" xfId="4" applyFont="1" applyFill="1" applyBorder="1" applyAlignment="1">
      <alignment horizontal="center" vertical="center" wrapText="1"/>
    </xf>
    <xf numFmtId="0" fontId="49" fillId="6" borderId="31" xfId="0" applyFont="1" applyFill="1" applyBorder="1" applyAlignment="1">
      <alignment vertical="center" wrapText="1"/>
    </xf>
    <xf numFmtId="0" fontId="14" fillId="0" borderId="17" xfId="0" applyFont="1" applyBorder="1" applyAlignment="1" applyProtection="1">
      <alignment horizontal="center" vertical="center" wrapText="1"/>
      <protection locked="0"/>
    </xf>
    <xf numFmtId="0" fontId="14" fillId="6" borderId="24" xfId="0" applyFont="1" applyFill="1" applyBorder="1" applyAlignment="1" applyProtection="1">
      <alignment horizontal="center" vertical="center" wrapText="1"/>
      <protection locked="0"/>
    </xf>
    <xf numFmtId="0" fontId="22" fillId="6" borderId="28" xfId="3" applyFont="1" applyFill="1" applyBorder="1" applyAlignment="1">
      <alignment horizontal="center" vertical="center" wrapText="1"/>
    </xf>
    <xf numFmtId="0" fontId="22" fillId="0" borderId="17" xfId="5" applyFont="1" applyFill="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0" fillId="6" borderId="0" xfId="0" applyFont="1" applyFill="1" applyAlignment="1">
      <alignment wrapText="1"/>
    </xf>
    <xf numFmtId="0" fontId="22" fillId="0" borderId="28" xfId="3" applyFont="1" applyFill="1" applyBorder="1" applyAlignment="1">
      <alignment horizontal="center" vertical="center" wrapText="1"/>
    </xf>
    <xf numFmtId="0" fontId="0" fillId="0" borderId="0" xfId="0" applyFont="1" applyFill="1" applyAlignment="1">
      <alignment wrapText="1"/>
    </xf>
    <xf numFmtId="0" fontId="69" fillId="6" borderId="31" xfId="0" applyFont="1" applyFill="1" applyBorder="1" applyAlignment="1">
      <alignment vertical="top" wrapText="1"/>
    </xf>
    <xf numFmtId="0" fontId="0" fillId="6" borderId="31" xfId="0" applyFill="1" applyBorder="1" applyAlignment="1" applyProtection="1">
      <alignment horizontal="center" vertical="center"/>
      <protection locked="0"/>
    </xf>
    <xf numFmtId="0" fontId="51" fillId="0" borderId="56" xfId="8" applyBorder="1" applyAlignment="1" applyProtection="1">
      <alignment vertical="center" wrapText="1"/>
      <protection locked="0"/>
    </xf>
    <xf numFmtId="0" fontId="51" fillId="0" borderId="56" xfId="8" applyBorder="1" applyAlignment="1" applyProtection="1">
      <alignment horizontal="center" vertical="center" wrapText="1"/>
      <protection locked="0"/>
    </xf>
    <xf numFmtId="0" fontId="51" fillId="6" borderId="31" xfId="8" applyFill="1" applyBorder="1" applyAlignment="1" applyProtection="1">
      <alignment horizontal="center" vertical="center"/>
      <protection locked="0"/>
    </xf>
    <xf numFmtId="0" fontId="51" fillId="6" borderId="50" xfId="8" applyFill="1" applyBorder="1" applyAlignment="1" applyProtection="1">
      <alignment horizontal="center" vertical="center" wrapText="1"/>
      <protection locked="0"/>
    </xf>
    <xf numFmtId="0" fontId="51" fillId="0" borderId="17" xfId="8" applyFill="1" applyBorder="1" applyAlignment="1" applyProtection="1">
      <alignment horizontal="center" vertical="center" wrapText="1"/>
      <protection locked="0"/>
    </xf>
    <xf numFmtId="0" fontId="27" fillId="0" borderId="32" xfId="0" applyFont="1" applyBorder="1" applyAlignment="1" applyProtection="1">
      <alignment horizontal="center" vertical="center"/>
      <protection locked="0"/>
    </xf>
    <xf numFmtId="0" fontId="27" fillId="0" borderId="61" xfId="0"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0" fontId="22" fillId="0" borderId="32" xfId="0" applyFont="1" applyBorder="1" applyAlignment="1" applyProtection="1">
      <alignment horizontal="left" vertical="center"/>
      <protection locked="0"/>
    </xf>
    <xf numFmtId="0" fontId="22" fillId="0" borderId="59" xfId="0" applyFont="1" applyBorder="1" applyAlignment="1" applyProtection="1">
      <alignment horizontal="left" vertical="center"/>
      <protection locked="0"/>
    </xf>
    <xf numFmtId="0" fontId="22" fillId="0" borderId="63" xfId="0" applyFont="1" applyBorder="1" applyAlignment="1" applyProtection="1">
      <alignment horizontal="left" vertical="center"/>
      <protection locked="0"/>
    </xf>
    <xf numFmtId="0" fontId="22" fillId="0" borderId="31"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0" fillId="6" borderId="31" xfId="0" applyFill="1" applyBorder="1" applyAlignment="1" applyProtection="1">
      <alignment horizontal="center" vertical="center" wrapText="1"/>
      <protection locked="0"/>
    </xf>
    <xf numFmtId="0" fontId="0" fillId="6" borderId="50" xfId="0"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44" fillId="28" borderId="35" xfId="0" applyFont="1" applyFill="1" applyBorder="1" applyAlignment="1" applyProtection="1">
      <alignment horizontal="right" vertical="center" wrapText="1"/>
      <protection locked="0"/>
    </xf>
    <xf numFmtId="0" fontId="44" fillId="28" borderId="36" xfId="0" applyFont="1" applyFill="1" applyBorder="1" applyAlignment="1" applyProtection="1">
      <alignment horizontal="right" vertical="center" wrapText="1"/>
      <protection locked="0"/>
    </xf>
    <xf numFmtId="0" fontId="69" fillId="6" borderId="17" xfId="0" applyFont="1" applyFill="1" applyBorder="1" applyAlignment="1">
      <alignment vertical="center"/>
    </xf>
    <xf numFmtId="0" fontId="49" fillId="6" borderId="17" xfId="0" applyFont="1" applyFill="1" applyBorder="1" applyAlignment="1">
      <alignment vertical="center"/>
    </xf>
    <xf numFmtId="0" fontId="54" fillId="29" borderId="0" xfId="9" applyFill="1"/>
    <xf numFmtId="0" fontId="54" fillId="6" borderId="0" xfId="9" applyFill="1"/>
    <xf numFmtId="0" fontId="54" fillId="17" borderId="6" xfId="9" applyFill="1" applyBorder="1"/>
    <xf numFmtId="0" fontId="54" fillId="17" borderId="7" xfId="9" applyFill="1" applyBorder="1"/>
    <xf numFmtId="0" fontId="54" fillId="17" borderId="7" xfId="9" applyFill="1" applyBorder="1" applyAlignment="1">
      <alignment horizontal="center" wrapText="1"/>
    </xf>
    <xf numFmtId="0" fontId="55" fillId="17" borderId="7" xfId="9" applyFont="1" applyFill="1" applyBorder="1" applyAlignment="1">
      <alignment horizontal="center" vertical="top" wrapText="1"/>
    </xf>
    <xf numFmtId="0" fontId="54" fillId="17" borderId="8" xfId="9" applyFill="1" applyBorder="1"/>
    <xf numFmtId="0" fontId="70" fillId="29" borderId="0" xfId="9" applyFont="1" applyFill="1" applyAlignment="1">
      <alignment wrapText="1"/>
    </xf>
    <xf numFmtId="0" fontId="70" fillId="17" borderId="0" xfId="9" applyFont="1" applyFill="1"/>
    <xf numFmtId="0" fontId="54" fillId="17" borderId="4" xfId="9" applyFill="1" applyBorder="1"/>
    <xf numFmtId="0" fontId="54" fillId="17" borderId="5" xfId="9" applyFill="1" applyBorder="1"/>
    <xf numFmtId="0" fontId="61" fillId="6" borderId="0" xfId="9" applyFont="1" applyFill="1" applyAlignment="1">
      <alignment horizontal="left" vertical="center" wrapText="1"/>
    </xf>
    <xf numFmtId="0" fontId="71" fillId="6" borderId="0" xfId="9" applyFont="1" applyFill="1" applyAlignment="1">
      <alignment horizontal="left" vertical="center" wrapText="1"/>
    </xf>
    <xf numFmtId="0" fontId="44" fillId="21" borderId="25" xfId="9" applyFont="1" applyFill="1" applyBorder="1" applyAlignment="1" applyProtection="1">
      <alignment vertical="center"/>
      <protection locked="0"/>
    </xf>
    <xf numFmtId="0" fontId="44" fillId="21" borderId="26" xfId="9" applyFont="1" applyFill="1" applyBorder="1" applyAlignment="1" applyProtection="1">
      <alignment vertical="center" wrapText="1"/>
      <protection locked="0"/>
    </xf>
    <xf numFmtId="0" fontId="44" fillId="21" borderId="22" xfId="9" applyFont="1" applyFill="1" applyBorder="1" applyAlignment="1" applyProtection="1">
      <alignment vertical="center" wrapText="1"/>
      <protection locked="0"/>
    </xf>
    <xf numFmtId="0" fontId="61" fillId="6" borderId="0" xfId="9" applyFont="1" applyFill="1" applyAlignment="1">
      <alignment vertical="center"/>
    </xf>
    <xf numFmtId="0" fontId="54" fillId="6" borderId="0" xfId="9" applyFill="1" applyAlignment="1">
      <alignment vertical="center"/>
    </xf>
    <xf numFmtId="0" fontId="54" fillId="6" borderId="0" xfId="9" applyFill="1" applyAlignment="1">
      <alignment horizontal="left" vertical="center"/>
    </xf>
    <xf numFmtId="0" fontId="62" fillId="6" borderId="0" xfId="9" applyFont="1" applyFill="1" applyAlignment="1">
      <alignment horizontal="left" vertical="center"/>
    </xf>
    <xf numFmtId="0" fontId="73" fillId="6" borderId="17" xfId="9" applyFont="1" applyFill="1" applyBorder="1" applyAlignment="1">
      <alignment vertical="center"/>
    </xf>
    <xf numFmtId="0" fontId="72" fillId="6" borderId="22" xfId="9" applyFont="1" applyFill="1" applyBorder="1" applyAlignment="1">
      <alignment vertical="center"/>
    </xf>
    <xf numFmtId="0" fontId="62" fillId="6" borderId="0" xfId="9" applyFont="1" applyFill="1" applyAlignment="1">
      <alignment horizontal="left" vertical="center" wrapText="1"/>
    </xf>
    <xf numFmtId="0" fontId="62" fillId="6" borderId="0" xfId="9" applyFont="1" applyFill="1" applyAlignment="1">
      <alignment vertical="center" wrapText="1"/>
    </xf>
    <xf numFmtId="0" fontId="72" fillId="21" borderId="17" xfId="9" applyFont="1" applyFill="1" applyBorder="1" applyAlignment="1" applyProtection="1">
      <alignment horizontal="center" vertical="center" wrapText="1"/>
      <protection locked="0"/>
    </xf>
    <xf numFmtId="0" fontId="61" fillId="6" borderId="0" xfId="9" applyFont="1" applyFill="1" applyAlignment="1">
      <alignment vertical="center" wrapText="1"/>
    </xf>
    <xf numFmtId="49" fontId="72" fillId="21" borderId="17" xfId="9" applyNumberFormat="1" applyFont="1" applyFill="1" applyBorder="1" applyAlignment="1" applyProtection="1">
      <alignment vertical="center"/>
      <protection locked="0"/>
    </xf>
    <xf numFmtId="0" fontId="62" fillId="6" borderId="0" xfId="9" applyFont="1" applyFill="1" applyAlignment="1">
      <alignment horizontal="right" vertical="center"/>
    </xf>
    <xf numFmtId="0" fontId="74" fillId="6" borderId="0" xfId="9" applyFont="1" applyFill="1" applyAlignment="1">
      <alignment vertical="center"/>
    </xf>
    <xf numFmtId="0" fontId="54" fillId="21" borderId="17" xfId="9" applyFill="1" applyBorder="1" applyAlignment="1" applyProtection="1">
      <alignment vertical="center"/>
      <protection locked="0"/>
    </xf>
    <xf numFmtId="0" fontId="72" fillId="21" borderId="17" xfId="9" applyFont="1" applyFill="1" applyBorder="1" applyAlignment="1" applyProtection="1">
      <alignment vertical="center"/>
      <protection locked="0"/>
    </xf>
    <xf numFmtId="0" fontId="62" fillId="6" borderId="0" xfId="9" applyFont="1" applyFill="1" applyAlignment="1">
      <alignment vertical="center"/>
    </xf>
    <xf numFmtId="0" fontId="62" fillId="6" borderId="0" xfId="9" applyFont="1" applyFill="1" applyAlignment="1">
      <alignment horizontal="left" vertical="center" indent="1"/>
    </xf>
    <xf numFmtId="0" fontId="61" fillId="21" borderId="17" xfId="9" applyFont="1" applyFill="1" applyBorder="1" applyAlignment="1" applyProtection="1">
      <alignment vertical="center"/>
      <protection locked="0"/>
    </xf>
    <xf numFmtId="0" fontId="54" fillId="6" borderId="0" xfId="9" applyFill="1" applyAlignment="1" applyProtection="1">
      <alignment vertical="center"/>
      <protection locked="0"/>
    </xf>
    <xf numFmtId="0" fontId="54" fillId="6" borderId="0" xfId="9" applyFill="1" applyAlignment="1">
      <alignment horizontal="left" vertical="center" indent="1"/>
    </xf>
    <xf numFmtId="0" fontId="54" fillId="0" borderId="0" xfId="9" applyAlignment="1">
      <alignment horizontal="left" indent="1"/>
    </xf>
    <xf numFmtId="0" fontId="45" fillId="6" borderId="0" xfId="9" applyFont="1" applyFill="1" applyAlignment="1">
      <alignment horizontal="left" vertical="center" wrapText="1"/>
    </xf>
    <xf numFmtId="0" fontId="44" fillId="6" borderId="0" xfId="9" applyFont="1" applyFill="1" applyAlignment="1">
      <alignment horizontal="left" vertical="center" wrapText="1"/>
    </xf>
    <xf numFmtId="0" fontId="54" fillId="17" borderId="4" xfId="9" applyFill="1" applyBorder="1" applyAlignment="1">
      <alignment vertical="top"/>
    </xf>
    <xf numFmtId="0" fontId="75" fillId="6" borderId="0" xfId="9" applyFont="1" applyFill="1" applyAlignment="1">
      <alignment vertical="top"/>
    </xf>
    <xf numFmtId="0" fontId="54" fillId="17" borderId="5" xfId="9" applyFill="1" applyBorder="1" applyAlignment="1">
      <alignment vertical="top"/>
    </xf>
    <xf numFmtId="0" fontId="54" fillId="29" borderId="0" xfId="9" applyFill="1" applyAlignment="1">
      <alignment vertical="top"/>
    </xf>
    <xf numFmtId="0" fontId="70" fillId="17" borderId="0" xfId="9" applyFont="1" applyFill="1" applyAlignment="1">
      <alignment vertical="top"/>
    </xf>
    <xf numFmtId="0" fontId="54" fillId="17" borderId="0" xfId="9" applyFill="1" applyAlignment="1">
      <alignment vertical="top"/>
    </xf>
    <xf numFmtId="0" fontId="54" fillId="6" borderId="0" xfId="9" applyFill="1" applyAlignment="1">
      <alignment vertical="top"/>
    </xf>
    <xf numFmtId="0" fontId="54" fillId="0" borderId="0" xfId="9" applyAlignment="1">
      <alignment vertical="top"/>
    </xf>
    <xf numFmtId="0" fontId="72" fillId="21" borderId="17" xfId="9" applyFont="1" applyFill="1" applyBorder="1" applyAlignment="1" applyProtection="1">
      <alignment horizontal="center" vertical="center"/>
      <protection locked="0"/>
    </xf>
    <xf numFmtId="0" fontId="72" fillId="6" borderId="0" xfId="9" applyFont="1" applyFill="1" applyAlignment="1">
      <alignment horizontal="center" vertical="center"/>
    </xf>
    <xf numFmtId="0" fontId="62" fillId="17" borderId="4" xfId="9" applyFont="1" applyFill="1" applyBorder="1"/>
    <xf numFmtId="0" fontId="62" fillId="17" borderId="5" xfId="9" applyFont="1" applyFill="1" applyBorder="1"/>
    <xf numFmtId="0" fontId="62" fillId="29" borderId="0" xfId="9" applyFont="1" applyFill="1"/>
    <xf numFmtId="0" fontId="62" fillId="17" borderId="0" xfId="9" applyFont="1" applyFill="1"/>
    <xf numFmtId="0" fontId="62" fillId="6" borderId="0" xfId="9" applyFont="1" applyFill="1"/>
    <xf numFmtId="0" fontId="62" fillId="0" borderId="0" xfId="9" applyFont="1"/>
    <xf numFmtId="0" fontId="77" fillId="17" borderId="7" xfId="9" applyFont="1" applyFill="1" applyBorder="1" applyAlignment="1">
      <alignment vertical="center"/>
    </xf>
    <xf numFmtId="0" fontId="54" fillId="17" borderId="7" xfId="9" applyFill="1" applyBorder="1" applyAlignment="1">
      <alignment vertical="center"/>
    </xf>
    <xf numFmtId="0" fontId="72" fillId="21" borderId="25" xfId="9" applyFont="1" applyFill="1" applyBorder="1" applyAlignment="1" applyProtection="1">
      <alignment horizontal="left" vertical="center"/>
      <protection locked="0"/>
    </xf>
    <xf numFmtId="0" fontId="72" fillId="21" borderId="26" xfId="9" applyFont="1" applyFill="1" applyBorder="1" applyAlignment="1" applyProtection="1">
      <alignment horizontal="left" vertical="center"/>
      <protection locked="0"/>
    </xf>
    <xf numFmtId="0" fontId="72" fillId="21" borderId="22" xfId="9" applyFont="1" applyFill="1" applyBorder="1" applyAlignment="1" applyProtection="1">
      <alignment horizontal="left" vertical="center"/>
      <protection locked="0"/>
    </xf>
    <xf numFmtId="0" fontId="72" fillId="21" borderId="25" xfId="9" applyFont="1" applyFill="1" applyBorder="1" applyAlignment="1" applyProtection="1">
      <alignment horizontal="left" vertical="top" wrapText="1"/>
      <protection locked="0"/>
    </xf>
    <xf numFmtId="0" fontId="72" fillId="21" borderId="26" xfId="9" applyFont="1" applyFill="1" applyBorder="1" applyAlignment="1" applyProtection="1">
      <alignment horizontal="left" vertical="top" wrapText="1"/>
      <protection locked="0"/>
    </xf>
    <xf numFmtId="0" fontId="72" fillId="21" borderId="22" xfId="9" applyFont="1" applyFill="1" applyBorder="1" applyAlignment="1" applyProtection="1">
      <alignment horizontal="left" vertical="top" wrapText="1"/>
      <protection locked="0"/>
    </xf>
    <xf numFmtId="0" fontId="72" fillId="21" borderId="25" xfId="9" applyFont="1" applyFill="1" applyBorder="1" applyAlignment="1" applyProtection="1">
      <alignment horizontal="center" vertical="center" wrapText="1"/>
      <protection locked="0"/>
    </xf>
    <xf numFmtId="0" fontId="72" fillId="21" borderId="22" xfId="9" applyFont="1" applyFill="1" applyBorder="1" applyAlignment="1" applyProtection="1">
      <alignment horizontal="center" vertical="center" wrapText="1"/>
      <protection locked="0"/>
    </xf>
    <xf numFmtId="0" fontId="62" fillId="0" borderId="0" xfId="9" applyFont="1" applyAlignment="1">
      <alignment horizontal="left" vertical="top" wrapText="1"/>
    </xf>
    <xf numFmtId="0" fontId="71" fillId="17" borderId="0" xfId="9" applyFont="1" applyFill="1" applyAlignment="1">
      <alignment horizontal="center" vertical="center" wrapText="1"/>
    </xf>
    <xf numFmtId="0" fontId="44" fillId="21" borderId="25" xfId="9" applyFont="1" applyFill="1" applyBorder="1" applyAlignment="1" applyProtection="1">
      <alignment horizontal="left" vertical="center" wrapText="1"/>
      <protection locked="0"/>
    </xf>
    <xf numFmtId="0" fontId="44" fillId="21" borderId="26" xfId="9" applyFont="1" applyFill="1" applyBorder="1" applyAlignment="1" applyProtection="1">
      <alignment horizontal="left" vertical="center" wrapText="1"/>
      <protection locked="0"/>
    </xf>
    <xf numFmtId="0" fontId="44" fillId="21" borderId="26" xfId="9" applyFont="1" applyFill="1" applyBorder="1" applyAlignment="1" applyProtection="1">
      <alignment vertical="center" wrapText="1"/>
      <protection locked="0"/>
    </xf>
    <xf numFmtId="0" fontId="44" fillId="21" borderId="22" xfId="9" applyFont="1" applyFill="1" applyBorder="1" applyAlignment="1" applyProtection="1">
      <alignment vertical="center" wrapText="1"/>
      <protection locked="0"/>
    </xf>
    <xf numFmtId="0" fontId="72" fillId="2" borderId="25" xfId="9" applyFont="1" applyFill="1" applyBorder="1" applyAlignment="1" applyProtection="1">
      <alignment horizontal="left" vertical="center"/>
      <protection locked="0"/>
    </xf>
    <xf numFmtId="0" fontId="72" fillId="2" borderId="26" xfId="9" applyFont="1" applyFill="1" applyBorder="1" applyAlignment="1" applyProtection="1">
      <alignment horizontal="left" vertical="center"/>
      <protection locked="0"/>
    </xf>
    <xf numFmtId="0" fontId="72" fillId="2" borderId="22" xfId="9" applyFont="1" applyFill="1" applyBorder="1" applyAlignment="1" applyProtection="1">
      <alignment horizontal="left" vertical="center"/>
      <protection locked="0"/>
    </xf>
    <xf numFmtId="0" fontId="62" fillId="6" borderId="9" xfId="9" applyFont="1" applyFill="1" applyBorder="1" applyAlignment="1">
      <alignment horizontal="right" vertical="center"/>
    </xf>
    <xf numFmtId="0" fontId="62" fillId="6" borderId="0" xfId="9" applyFont="1" applyFill="1" applyAlignment="1">
      <alignment horizontal="right" vertical="center"/>
    </xf>
    <xf numFmtId="0" fontId="62" fillId="6" borderId="10" xfId="9" applyFont="1" applyFill="1" applyBorder="1" applyAlignment="1">
      <alignment horizontal="right" vertical="center"/>
    </xf>
    <xf numFmtId="0" fontId="17" fillId="6" borderId="0" xfId="0" applyFont="1" applyFill="1" applyAlignment="1">
      <alignment horizontal="right" vertical="center"/>
    </xf>
    <xf numFmtId="0" fontId="18" fillId="6" borderId="41" xfId="0" applyFont="1" applyFill="1" applyBorder="1" applyAlignment="1">
      <alignment horizontal="center" vertical="center"/>
    </xf>
    <xf numFmtId="0" fontId="18" fillId="6" borderId="45" xfId="0" applyFont="1" applyFill="1" applyBorder="1" applyAlignment="1">
      <alignment horizontal="center" vertical="center"/>
    </xf>
    <xf numFmtId="0" fontId="9" fillId="6" borderId="16" xfId="0" applyFont="1" applyFill="1" applyBorder="1" applyAlignment="1" applyProtection="1">
      <alignment horizontal="center" wrapText="1"/>
      <protection locked="0"/>
    </xf>
    <xf numFmtId="0" fontId="10" fillId="6" borderId="0" xfId="0" applyFont="1" applyFill="1" applyAlignment="1" applyProtection="1">
      <alignment horizontal="center" vertical="center"/>
      <protection locked="0"/>
    </xf>
    <xf numFmtId="0" fontId="10" fillId="6" borderId="23" xfId="0" applyFont="1" applyFill="1" applyBorder="1" applyAlignment="1" applyProtection="1">
      <alignment horizontal="center" vertical="center"/>
      <protection locked="0"/>
    </xf>
    <xf numFmtId="0" fontId="10" fillId="6" borderId="1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3" fillId="6" borderId="23" xfId="0" applyFont="1" applyFill="1" applyBorder="1" applyAlignment="1" applyProtection="1">
      <alignment horizontal="left" vertical="top" wrapText="1"/>
      <protection locked="0"/>
    </xf>
    <xf numFmtId="0" fontId="13" fillId="6" borderId="16" xfId="0" applyFont="1" applyFill="1" applyBorder="1" applyAlignment="1" applyProtection="1">
      <alignment horizontal="left" vertical="top" wrapText="1"/>
      <protection locked="0"/>
    </xf>
    <xf numFmtId="0" fontId="9" fillId="6" borderId="23" xfId="0" applyFont="1" applyFill="1" applyBorder="1" applyAlignment="1" applyProtection="1">
      <alignment horizontal="center"/>
      <protection locked="0"/>
    </xf>
    <xf numFmtId="0" fontId="9" fillId="6" borderId="24" xfId="0" applyFont="1" applyFill="1" applyBorder="1" applyAlignment="1" applyProtection="1">
      <alignment horizontal="center"/>
      <protection locked="0"/>
    </xf>
    <xf numFmtId="0" fontId="8" fillId="6" borderId="16" xfId="0" applyFont="1" applyFill="1" applyBorder="1" applyAlignment="1" applyProtection="1">
      <alignment horizontal="center" vertical="center"/>
      <protection locked="0"/>
    </xf>
    <xf numFmtId="0" fontId="18" fillId="6" borderId="46" xfId="0" applyFont="1" applyFill="1" applyBorder="1" applyAlignment="1">
      <alignment horizontal="center" vertical="center"/>
    </xf>
    <xf numFmtId="0" fontId="26" fillId="6" borderId="0" xfId="0" applyFont="1" applyFill="1" applyAlignment="1">
      <alignment horizontal="center"/>
    </xf>
    <xf numFmtId="0" fontId="0" fillId="6" borderId="26" xfId="0" applyFill="1" applyBorder="1" applyAlignment="1" applyProtection="1">
      <alignment horizontal="left"/>
      <protection locked="0"/>
    </xf>
    <xf numFmtId="0" fontId="0" fillId="6" borderId="22" xfId="0" applyFill="1" applyBorder="1" applyAlignment="1" applyProtection="1">
      <alignment horizontal="left"/>
      <protection locked="0"/>
    </xf>
    <xf numFmtId="0" fontId="8" fillId="6" borderId="12" xfId="0" applyFont="1" applyFill="1" applyBorder="1" applyAlignment="1" applyProtection="1">
      <alignment horizontal="center"/>
      <protection locked="0"/>
    </xf>
    <xf numFmtId="0" fontId="8" fillId="6" borderId="21" xfId="0" applyFont="1" applyFill="1" applyBorder="1" applyAlignment="1" applyProtection="1">
      <alignment horizontal="center"/>
      <protection locked="0"/>
    </xf>
    <xf numFmtId="0" fontId="8" fillId="6" borderId="18" xfId="0" applyFont="1" applyFill="1" applyBorder="1" applyAlignment="1">
      <alignment horizontal="right"/>
    </xf>
    <xf numFmtId="0" fontId="8" fillId="6" borderId="11" xfId="0" applyFont="1" applyFill="1" applyBorder="1" applyAlignment="1">
      <alignment horizontal="right"/>
    </xf>
    <xf numFmtId="0" fontId="8" fillId="6" borderId="26" xfId="0" applyFont="1" applyFill="1" applyBorder="1" applyAlignment="1" applyProtection="1">
      <alignment horizontal="left"/>
      <protection locked="0"/>
    </xf>
    <xf numFmtId="0" fontId="8" fillId="6" borderId="22" xfId="0" applyFont="1" applyFill="1" applyBorder="1" applyAlignment="1" applyProtection="1">
      <alignment horizontal="left"/>
      <protection locked="0"/>
    </xf>
    <xf numFmtId="0" fontId="8" fillId="6" borderId="9" xfId="0" applyFont="1" applyFill="1" applyBorder="1" applyAlignment="1">
      <alignment horizontal="right"/>
    </xf>
    <xf numFmtId="0" fontId="8" fillId="6" borderId="0" xfId="0" applyFont="1" applyFill="1" applyAlignment="1">
      <alignment horizontal="right"/>
    </xf>
    <xf numFmtId="0" fontId="52" fillId="6" borderId="0" xfId="0" applyFont="1" applyFill="1" applyAlignment="1">
      <alignment horizontal="left" vertical="center" wrapText="1"/>
    </xf>
    <xf numFmtId="0" fontId="28" fillId="6" borderId="20" xfId="0" applyFont="1" applyFill="1" applyBorder="1" applyAlignment="1">
      <alignment horizontal="center"/>
    </xf>
    <xf numFmtId="0" fontId="28" fillId="6" borderId="12" xfId="0" applyFont="1" applyFill="1" applyBorder="1" applyAlignment="1">
      <alignment horizontal="center"/>
    </xf>
    <xf numFmtId="0" fontId="0" fillId="6" borderId="12" xfId="0" applyFill="1" applyBorder="1" applyAlignment="1" applyProtection="1">
      <alignment horizontal="left"/>
      <protection locked="0"/>
    </xf>
    <xf numFmtId="0" fontId="0" fillId="6" borderId="21" xfId="0" applyFill="1" applyBorder="1" applyAlignment="1" applyProtection="1">
      <alignment horizontal="left"/>
      <protection locked="0"/>
    </xf>
    <xf numFmtId="0" fontId="8" fillId="6" borderId="9" xfId="0" applyFont="1" applyFill="1" applyBorder="1" applyAlignment="1">
      <alignment horizontal="right" wrapText="1"/>
    </xf>
    <xf numFmtId="0" fontId="8" fillId="6" borderId="26" xfId="0" applyFont="1" applyFill="1" applyBorder="1" applyAlignment="1" applyProtection="1">
      <alignment horizontal="center"/>
      <protection locked="0"/>
    </xf>
    <xf numFmtId="0" fontId="8" fillId="6" borderId="22" xfId="0" applyFont="1" applyFill="1" applyBorder="1" applyAlignment="1" applyProtection="1">
      <alignment horizontal="center"/>
      <protection locked="0"/>
    </xf>
    <xf numFmtId="1" fontId="6" fillId="6" borderId="56" xfId="0" applyNumberFormat="1" applyFont="1" applyFill="1" applyBorder="1" applyAlignment="1">
      <alignment horizontal="center" vertical="center"/>
    </xf>
    <xf numFmtId="1" fontId="6" fillId="6" borderId="16" xfId="0" applyNumberFormat="1" applyFont="1" applyFill="1" applyBorder="1" applyAlignment="1">
      <alignment horizontal="center" vertical="center"/>
    </xf>
    <xf numFmtId="1" fontId="6" fillId="6" borderId="39" xfId="0" applyNumberFormat="1" applyFont="1" applyFill="1" applyBorder="1" applyAlignment="1">
      <alignment horizontal="center" vertical="center"/>
    </xf>
    <xf numFmtId="0" fontId="6" fillId="6" borderId="60" xfId="0" applyFont="1" applyFill="1" applyBorder="1" applyAlignment="1">
      <alignment horizontal="center" vertical="center"/>
    </xf>
    <xf numFmtId="0" fontId="6" fillId="6" borderId="50"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31" xfId="0" applyFont="1" applyFill="1" applyBorder="1" applyAlignment="1">
      <alignment horizontal="center" vertical="center"/>
    </xf>
    <xf numFmtId="0" fontId="31" fillId="0" borderId="56" xfId="0" applyFont="1" applyBorder="1" applyAlignment="1">
      <alignment horizontal="left" vertical="center" wrapText="1"/>
    </xf>
    <xf numFmtId="0" fontId="31" fillId="0" borderId="16" xfId="0" applyFont="1" applyBorder="1" applyAlignment="1">
      <alignment horizontal="left" vertical="center" wrapText="1"/>
    </xf>
    <xf numFmtId="0" fontId="31" fillId="0" borderId="39"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1" fontId="6" fillId="6" borderId="56" xfId="0" applyNumberFormat="1" applyFont="1" applyFill="1" applyBorder="1" applyAlignment="1">
      <alignment horizontal="center" vertical="center" wrapText="1"/>
    </xf>
    <xf numFmtId="1" fontId="6" fillId="6" borderId="16" xfId="0" applyNumberFormat="1" applyFont="1" applyFill="1" applyBorder="1" applyAlignment="1">
      <alignment horizontal="center" vertical="center" wrapText="1"/>
    </xf>
    <xf numFmtId="1" fontId="6" fillId="6" borderId="39" xfId="0" applyNumberFormat="1" applyFont="1" applyFill="1" applyBorder="1" applyAlignment="1">
      <alignment horizontal="center" vertical="center" wrapText="1"/>
    </xf>
    <xf numFmtId="0" fontId="20" fillId="9" borderId="0" xfId="0" applyFont="1" applyFill="1" applyAlignment="1">
      <alignment horizontal="center"/>
    </xf>
    <xf numFmtId="0" fontId="21" fillId="6" borderId="0" xfId="0" applyFont="1" applyFill="1" applyAlignment="1">
      <alignment horizontal="center"/>
    </xf>
    <xf numFmtId="0" fontId="20" fillId="6" borderId="0" xfId="0" applyFont="1" applyFill="1" applyAlignment="1">
      <alignment horizontal="center"/>
    </xf>
    <xf numFmtId="0" fontId="19" fillId="10" borderId="0" xfId="0" applyFont="1" applyFill="1" applyAlignment="1">
      <alignment horizontal="center"/>
    </xf>
    <xf numFmtId="0" fontId="23" fillId="6" borderId="0" xfId="0" applyFont="1" applyFill="1" applyAlignment="1">
      <alignment horizontal="left" vertical="top" wrapText="1"/>
    </xf>
    <xf numFmtId="0" fontId="22" fillId="8" borderId="27" xfId="0" applyFont="1" applyFill="1" applyBorder="1" applyAlignment="1">
      <alignment horizontal="center"/>
    </xf>
    <xf numFmtId="0" fontId="22" fillId="8" borderId="34" xfId="0" applyFont="1" applyFill="1" applyBorder="1" applyAlignment="1">
      <alignment horizontal="center"/>
    </xf>
    <xf numFmtId="0" fontId="20" fillId="9" borderId="0" xfId="0" applyFont="1" applyFill="1" applyAlignment="1">
      <alignment horizontal="center" vertical="center"/>
    </xf>
    <xf numFmtId="0" fontId="21" fillId="6" borderId="0" xfId="0" applyFont="1" applyFill="1" applyAlignment="1">
      <alignment horizontal="center" vertical="center"/>
    </xf>
    <xf numFmtId="0" fontId="19" fillId="10" borderId="0" xfId="0" applyFont="1" applyFill="1" applyAlignment="1">
      <alignment horizontal="center" vertical="center"/>
    </xf>
    <xf numFmtId="0" fontId="23" fillId="6" borderId="0" xfId="0" applyFont="1" applyFill="1" applyAlignment="1">
      <alignment horizontal="left" vertical="center" wrapText="1"/>
    </xf>
    <xf numFmtId="0" fontId="22" fillId="8" borderId="30" xfId="0" applyFont="1" applyFill="1" applyBorder="1" applyAlignment="1">
      <alignment horizontal="center" vertical="center"/>
    </xf>
    <xf numFmtId="0" fontId="22" fillId="8" borderId="31" xfId="0" applyFont="1" applyFill="1" applyBorder="1" applyAlignment="1">
      <alignment horizontal="center" vertical="center"/>
    </xf>
    <xf numFmtId="0" fontId="17" fillId="6" borderId="60" xfId="0" applyFont="1" applyFill="1" applyBorder="1" applyAlignment="1">
      <alignment horizontal="center" vertical="center"/>
    </xf>
    <xf numFmtId="0" fontId="17" fillId="6" borderId="50" xfId="0" applyFont="1" applyFill="1" applyBorder="1" applyAlignment="1">
      <alignment horizontal="center" vertical="center"/>
    </xf>
    <xf numFmtId="0" fontId="17" fillId="6" borderId="30" xfId="0" applyFont="1" applyFill="1" applyBorder="1" applyAlignment="1">
      <alignment horizontal="center" vertical="center"/>
    </xf>
    <xf numFmtId="0" fontId="17" fillId="6" borderId="31" xfId="0" applyFont="1" applyFill="1" applyBorder="1" applyAlignment="1">
      <alignment horizontal="center" vertical="center"/>
    </xf>
    <xf numFmtId="0" fontId="17" fillId="6" borderId="30"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7" fillId="6" borderId="27" xfId="0" applyFont="1" applyFill="1" applyBorder="1" applyAlignment="1">
      <alignment horizontal="center" vertical="center"/>
    </xf>
    <xf numFmtId="0" fontId="17" fillId="6" borderId="34" xfId="0" applyFont="1" applyFill="1" applyBorder="1" applyAlignment="1">
      <alignment horizontal="center" vertical="center"/>
    </xf>
    <xf numFmtId="0" fontId="20" fillId="6" borderId="0" xfId="0" applyFont="1" applyFill="1" applyAlignment="1">
      <alignment horizontal="center" vertical="center"/>
    </xf>
    <xf numFmtId="0" fontId="23" fillId="6" borderId="0" xfId="0" quotePrefix="1" applyFont="1" applyFill="1" applyAlignment="1">
      <alignment horizontal="left" vertical="center" wrapText="1"/>
    </xf>
    <xf numFmtId="0" fontId="0" fillId="6" borderId="23" xfId="0" applyFill="1" applyBorder="1" applyAlignment="1">
      <alignment horizontal="center" vertical="center" wrapText="1"/>
    </xf>
    <xf numFmtId="0" fontId="0" fillId="6" borderId="16" xfId="0" applyFill="1" applyBorder="1" applyAlignment="1">
      <alignment horizontal="center" vertical="center" wrapText="1"/>
    </xf>
    <xf numFmtId="0" fontId="0" fillId="6" borderId="39" xfId="0" applyFill="1" applyBorder="1" applyAlignment="1">
      <alignment horizontal="center" vertical="center" wrapText="1"/>
    </xf>
    <xf numFmtId="0" fontId="14" fillId="6" borderId="19" xfId="0" applyFont="1" applyFill="1" applyBorder="1" applyAlignment="1">
      <alignment horizontal="center" vertical="center"/>
    </xf>
    <xf numFmtId="0" fontId="14" fillId="6" borderId="38" xfId="0" applyFont="1" applyFill="1" applyBorder="1" applyAlignment="1">
      <alignment horizontal="center" vertical="center"/>
    </xf>
    <xf numFmtId="0" fontId="6" fillId="6" borderId="5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51" fillId="6" borderId="56" xfId="8" applyFill="1" applyBorder="1" applyAlignment="1" applyProtection="1">
      <alignment horizontal="center" vertical="center" wrapText="1"/>
      <protection locked="0"/>
    </xf>
    <xf numFmtId="0" fontId="51" fillId="6" borderId="16" xfId="8" applyFill="1" applyBorder="1" applyAlignment="1" applyProtection="1">
      <alignment horizontal="center" vertical="center" wrapText="1"/>
      <protection locked="0"/>
    </xf>
    <xf numFmtId="0" fontId="51" fillId="6" borderId="39" xfId="8" applyFill="1" applyBorder="1" applyAlignment="1" applyProtection="1">
      <alignment horizontal="center" vertical="center" wrapText="1"/>
      <protection locked="0"/>
    </xf>
    <xf numFmtId="0" fontId="0" fillId="6" borderId="17" xfId="0" applyFill="1" applyBorder="1" applyAlignment="1">
      <alignment horizontal="center" vertical="center"/>
    </xf>
    <xf numFmtId="0" fontId="0" fillId="2" borderId="23"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0" borderId="56" xfId="0" applyBorder="1" applyAlignment="1">
      <alignment vertical="center"/>
    </xf>
    <xf numFmtId="0" fontId="0" fillId="0" borderId="16" xfId="0" applyBorder="1" applyAlignment="1">
      <alignment vertical="center"/>
    </xf>
    <xf numFmtId="0" fontId="0" fillId="0" borderId="39" xfId="0" applyBorder="1" applyAlignment="1">
      <alignment vertical="center"/>
    </xf>
    <xf numFmtId="0" fontId="0" fillId="6" borderId="24" xfId="0" applyFill="1" applyBorder="1" applyAlignment="1">
      <alignment horizontal="center" vertical="center" wrapText="1"/>
    </xf>
    <xf numFmtId="0" fontId="31" fillId="0" borderId="56" xfId="0" applyFont="1" applyBorder="1" applyAlignment="1">
      <alignment vertical="center" wrapText="1"/>
    </xf>
    <xf numFmtId="0" fontId="31" fillId="0" borderId="16" xfId="0" applyFont="1" applyBorder="1" applyAlignment="1">
      <alignment vertical="center" wrapText="1"/>
    </xf>
    <xf numFmtId="0" fontId="31" fillId="0" borderId="39" xfId="0" applyFont="1" applyBorder="1" applyAlignment="1">
      <alignment vertical="center" wrapText="1"/>
    </xf>
    <xf numFmtId="0" fontId="0" fillId="6" borderId="56" xfId="0" applyFill="1" applyBorder="1" applyAlignment="1">
      <alignment horizontal="left" vertical="center" wrapText="1"/>
    </xf>
    <xf numFmtId="0" fontId="0" fillId="6" borderId="16" xfId="0" applyFill="1" applyBorder="1" applyAlignment="1">
      <alignment horizontal="left" vertical="center" wrapText="1"/>
    </xf>
    <xf numFmtId="0" fontId="0" fillId="6" borderId="39" xfId="0" applyFill="1" applyBorder="1" applyAlignment="1">
      <alignment horizontal="left" vertical="center" wrapText="1"/>
    </xf>
    <xf numFmtId="0" fontId="0" fillId="6" borderId="23" xfId="0" applyFill="1" applyBorder="1" applyAlignment="1">
      <alignment vertical="center" wrapText="1"/>
    </xf>
    <xf numFmtId="0" fontId="0" fillId="6" borderId="24" xfId="0" applyFill="1" applyBorder="1" applyAlignment="1">
      <alignment vertical="center" wrapText="1"/>
    </xf>
    <xf numFmtId="0" fontId="0" fillId="6" borderId="56" xfId="0" applyFill="1" applyBorder="1" applyAlignment="1">
      <alignment vertical="center" wrapText="1"/>
    </xf>
    <xf numFmtId="0" fontId="0" fillId="6" borderId="16" xfId="0" applyFill="1" applyBorder="1" applyAlignment="1">
      <alignment vertical="center" wrapText="1"/>
    </xf>
    <xf numFmtId="0" fontId="0" fillId="6" borderId="39" xfId="0" applyFill="1" applyBorder="1" applyAlignment="1">
      <alignment vertical="center" wrapText="1"/>
    </xf>
    <xf numFmtId="0" fontId="0" fillId="6" borderId="7" xfId="0" applyFill="1" applyBorder="1" applyAlignment="1">
      <alignment horizontal="right" wrapText="1"/>
    </xf>
    <xf numFmtId="0" fontId="17" fillId="8" borderId="6" xfId="0" applyFont="1" applyFill="1" applyBorder="1" applyAlignment="1">
      <alignment horizontal="center"/>
    </xf>
    <xf numFmtId="0" fontId="17" fillId="8" borderId="7" xfId="0" applyFont="1" applyFill="1" applyBorder="1" applyAlignment="1">
      <alignment horizontal="center"/>
    </xf>
    <xf numFmtId="0" fontId="17" fillId="8" borderId="8" xfId="0" applyFont="1" applyFill="1" applyBorder="1" applyAlignment="1">
      <alignment horizontal="center"/>
    </xf>
    <xf numFmtId="0" fontId="0" fillId="8" borderId="14" xfId="0" applyFill="1" applyBorder="1" applyAlignment="1">
      <alignment horizontal="center"/>
    </xf>
    <xf numFmtId="0" fontId="0" fillId="8" borderId="12" xfId="0" applyFill="1" applyBorder="1" applyAlignment="1">
      <alignment horizontal="center"/>
    </xf>
    <xf numFmtId="0" fontId="0" fillId="8" borderId="20" xfId="0" applyFill="1" applyBorder="1" applyAlignment="1">
      <alignment horizontal="center"/>
    </xf>
    <xf numFmtId="0" fontId="0" fillId="8" borderId="21" xfId="0" applyFill="1" applyBorder="1" applyAlignment="1">
      <alignment horizontal="center"/>
    </xf>
    <xf numFmtId="0" fontId="0" fillId="6" borderId="18" xfId="0" applyFill="1" applyBorder="1" applyAlignment="1">
      <alignment horizontal="right"/>
    </xf>
    <xf numFmtId="0" fontId="0" fillId="6" borderId="11" xfId="0" applyFill="1" applyBorder="1" applyAlignment="1">
      <alignment horizontal="right"/>
    </xf>
    <xf numFmtId="0" fontId="0" fillId="6" borderId="25" xfId="0" applyFill="1" applyBorder="1" applyAlignment="1">
      <alignment horizontal="right" wrapText="1"/>
    </xf>
    <xf numFmtId="0" fontId="0" fillId="6" borderId="26" xfId="0" applyFill="1" applyBorder="1" applyAlignment="1">
      <alignment horizontal="right" wrapText="1"/>
    </xf>
    <xf numFmtId="0" fontId="0" fillId="6" borderId="40" xfId="0" applyFill="1" applyBorder="1" applyAlignment="1">
      <alignment horizontal="right" wrapText="1"/>
    </xf>
    <xf numFmtId="0" fontId="0" fillId="6" borderId="0" xfId="0" applyFill="1" applyAlignment="1">
      <alignment horizontal="right"/>
    </xf>
    <xf numFmtId="0" fontId="0" fillId="8" borderId="15" xfId="0" applyFill="1" applyBorder="1" applyAlignment="1">
      <alignment horizontal="center"/>
    </xf>
    <xf numFmtId="0" fontId="6" fillId="8" borderId="18" xfId="0" applyFont="1" applyFill="1" applyBorder="1" applyAlignment="1">
      <alignment horizontal="center"/>
    </xf>
    <xf numFmtId="0" fontId="6" fillId="8" borderId="11" xfId="0" applyFont="1" applyFill="1" applyBorder="1" applyAlignment="1">
      <alignment horizontal="center"/>
    </xf>
    <xf numFmtId="0" fontId="6" fillId="8" borderId="19" xfId="0" applyFont="1" applyFill="1" applyBorder="1" applyAlignment="1">
      <alignment horizontal="center"/>
    </xf>
    <xf numFmtId="0" fontId="17" fillId="8" borderId="25" xfId="0" applyFont="1" applyFill="1" applyBorder="1" applyAlignment="1">
      <alignment horizontal="center"/>
    </xf>
    <xf numFmtId="0" fontId="17" fillId="8" borderId="26" xfId="0" applyFont="1" applyFill="1" applyBorder="1" applyAlignment="1">
      <alignment horizontal="center"/>
    </xf>
    <xf numFmtId="0" fontId="17" fillId="8" borderId="22" xfId="0" applyFont="1" applyFill="1" applyBorder="1" applyAlignment="1">
      <alignment horizontal="center"/>
    </xf>
    <xf numFmtId="0" fontId="6" fillId="8" borderId="30"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23" fillId="6" borderId="0" xfId="0" applyFont="1" applyFill="1" applyAlignment="1">
      <alignment horizontal="left" wrapText="1"/>
    </xf>
    <xf numFmtId="0" fontId="0" fillId="6" borderId="6" xfId="0" applyFill="1" applyBorder="1" applyAlignment="1">
      <alignment horizontal="right"/>
    </xf>
    <xf numFmtId="0" fontId="0" fillId="6" borderId="7" xfId="0" applyFill="1" applyBorder="1" applyAlignment="1">
      <alignment horizontal="right"/>
    </xf>
    <xf numFmtId="0" fontId="0" fillId="6" borderId="57" xfId="0" applyFill="1" applyBorder="1" applyAlignment="1">
      <alignment horizontal="right"/>
    </xf>
    <xf numFmtId="0" fontId="0" fillId="6" borderId="26" xfId="0" applyFill="1" applyBorder="1" applyAlignment="1">
      <alignment horizontal="right"/>
    </xf>
    <xf numFmtId="0" fontId="0" fillId="6" borderId="4" xfId="0" applyFill="1" applyBorder="1" applyAlignment="1">
      <alignment horizontal="right"/>
    </xf>
    <xf numFmtId="0" fontId="17" fillId="8" borderId="4" xfId="0" applyFont="1" applyFill="1" applyBorder="1" applyAlignment="1">
      <alignment horizontal="center"/>
    </xf>
    <xf numFmtId="0" fontId="17" fillId="8" borderId="0" xfId="0" applyFont="1" applyFill="1" applyAlignment="1">
      <alignment horizontal="center"/>
    </xf>
    <xf numFmtId="0" fontId="17" fillId="8" borderId="5" xfId="0" applyFont="1" applyFill="1" applyBorder="1" applyAlignment="1">
      <alignment horizontal="center"/>
    </xf>
    <xf numFmtId="0" fontId="6" fillId="8" borderId="0" xfId="0" applyFont="1" applyFill="1" applyAlignment="1">
      <alignment horizontal="center" vertical="center" wrapText="1"/>
    </xf>
    <xf numFmtId="0" fontId="6" fillId="8" borderId="1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6" borderId="27" xfId="0" applyFont="1" applyFill="1" applyBorder="1" applyAlignment="1">
      <alignment horizontal="center" vertical="center"/>
    </xf>
    <xf numFmtId="0" fontId="6" fillId="6" borderId="34" xfId="0" applyFont="1" applyFill="1" applyBorder="1" applyAlignment="1">
      <alignment horizontal="center" vertical="center"/>
    </xf>
    <xf numFmtId="0" fontId="0" fillId="6" borderId="19" xfId="0" applyFill="1" applyBorder="1" applyAlignment="1">
      <alignment horizontal="center" vertical="center"/>
    </xf>
    <xf numFmtId="0" fontId="0" fillId="6" borderId="38" xfId="0" applyFill="1" applyBorder="1" applyAlignment="1">
      <alignment horizontal="center" vertical="center"/>
    </xf>
    <xf numFmtId="0" fontId="22" fillId="8" borderId="27" xfId="0" applyFont="1" applyFill="1" applyBorder="1" applyAlignment="1">
      <alignment horizontal="center" vertical="center"/>
    </xf>
    <xf numFmtId="0" fontId="22" fillId="8" borderId="34" xfId="0" applyFont="1" applyFill="1" applyBorder="1" applyAlignment="1">
      <alignment horizontal="center" vertical="center"/>
    </xf>
    <xf numFmtId="0" fontId="0" fillId="0" borderId="56" xfId="0" applyBorder="1" applyAlignment="1">
      <alignment vertical="center" wrapText="1"/>
    </xf>
    <xf numFmtId="0" fontId="0" fillId="0" borderId="16" xfId="0" applyBorder="1" applyAlignment="1">
      <alignment vertical="center" wrapText="1"/>
    </xf>
    <xf numFmtId="0" fontId="0" fillId="0" borderId="39"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22" fillId="8" borderId="27"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6" fillId="6" borderId="66" xfId="0" applyFont="1" applyFill="1" applyBorder="1" applyAlignment="1">
      <alignment horizontal="center" vertical="center"/>
    </xf>
    <xf numFmtId="0" fontId="6" fillId="6" borderId="56" xfId="0" applyFont="1" applyFill="1" applyBorder="1" applyAlignment="1">
      <alignment horizontal="center" vertical="center"/>
    </xf>
    <xf numFmtId="0" fontId="6" fillId="0" borderId="56" xfId="0" applyFont="1" applyBorder="1" applyAlignment="1">
      <alignment horizontal="center" vertical="center"/>
    </xf>
    <xf numFmtId="0" fontId="6" fillId="0" borderId="16" xfId="0" applyFont="1" applyBorder="1" applyAlignment="1">
      <alignment horizontal="center" vertical="center"/>
    </xf>
    <xf numFmtId="0" fontId="6" fillId="0" borderId="39" xfId="0" applyFont="1" applyBorder="1" applyAlignment="1">
      <alignment horizontal="center" vertical="center"/>
    </xf>
    <xf numFmtId="0" fontId="6" fillId="6" borderId="16" xfId="0" applyFont="1" applyFill="1" applyBorder="1" applyAlignment="1">
      <alignment horizontal="center" vertical="center"/>
    </xf>
    <xf numFmtId="0" fontId="6" fillId="6" borderId="39" xfId="0" applyFont="1" applyFill="1" applyBorder="1" applyAlignment="1">
      <alignment horizontal="center" vertical="center"/>
    </xf>
    <xf numFmtId="0" fontId="27" fillId="0" borderId="23" xfId="0" applyFont="1" applyBorder="1" applyAlignment="1">
      <alignment vertical="center" wrapText="1"/>
    </xf>
    <xf numFmtId="0" fontId="27" fillId="0" borderId="39" xfId="0" applyFont="1" applyBorder="1" applyAlignment="1">
      <alignment vertical="center" wrapText="1"/>
    </xf>
    <xf numFmtId="0" fontId="69" fillId="6" borderId="56" xfId="0" applyFont="1" applyFill="1" applyBorder="1" applyAlignment="1">
      <alignment vertical="center" wrapText="1"/>
    </xf>
    <xf numFmtId="0" fontId="69" fillId="6" borderId="16" xfId="0" applyFont="1" applyFill="1" applyBorder="1" applyAlignment="1">
      <alignment vertical="center" wrapText="1"/>
    </xf>
    <xf numFmtId="0" fontId="69" fillId="6" borderId="39" xfId="0" applyFont="1" applyFill="1" applyBorder="1" applyAlignment="1">
      <alignment vertical="center" wrapText="1"/>
    </xf>
    <xf numFmtId="0" fontId="33" fillId="0" borderId="60" xfId="0" applyFont="1" applyBorder="1" applyAlignment="1">
      <alignment horizontal="center" vertical="center"/>
    </xf>
    <xf numFmtId="0" fontId="33" fillId="0" borderId="50" xfId="0" applyFont="1" applyBorder="1" applyAlignment="1">
      <alignment horizontal="center" vertical="center"/>
    </xf>
    <xf numFmtId="0" fontId="34" fillId="6" borderId="56" xfId="0" applyFont="1" applyFill="1" applyBorder="1" applyAlignment="1">
      <alignment vertical="center" wrapText="1"/>
    </xf>
    <xf numFmtId="0" fontId="34" fillId="6" borderId="16" xfId="0" applyFont="1" applyFill="1" applyBorder="1" applyAlignment="1">
      <alignment vertical="center" wrapText="1"/>
    </xf>
    <xf numFmtId="0" fontId="34" fillId="6" borderId="39" xfId="0" applyFont="1" applyFill="1" applyBorder="1" applyAlignment="1">
      <alignment vertical="center" wrapText="1"/>
    </xf>
    <xf numFmtId="0" fontId="33" fillId="0" borderId="27" xfId="0" applyFont="1" applyBorder="1" applyAlignment="1">
      <alignment horizontal="center" vertical="center"/>
    </xf>
    <xf numFmtId="0" fontId="33" fillId="0" borderId="34" xfId="0" applyFont="1" applyBorder="1" applyAlignment="1">
      <alignment horizontal="center" vertical="center"/>
    </xf>
    <xf numFmtId="0" fontId="51" fillId="6" borderId="23" xfId="8" applyFill="1" applyBorder="1" applyAlignment="1" applyProtection="1">
      <alignment vertical="center" wrapText="1"/>
      <protection locked="0"/>
    </xf>
    <xf numFmtId="0" fontId="51" fillId="6" borderId="39" xfId="8" applyFill="1" applyBorder="1" applyAlignment="1" applyProtection="1">
      <alignment vertical="center" wrapText="1"/>
      <protection locked="0"/>
    </xf>
    <xf numFmtId="0" fontId="34" fillId="6" borderId="23" xfId="0" applyFont="1" applyFill="1" applyBorder="1" applyAlignment="1">
      <alignment vertical="center" wrapText="1"/>
    </xf>
    <xf numFmtId="0" fontId="33" fillId="0" borderId="1" xfId="0" applyFont="1" applyBorder="1" applyAlignment="1">
      <alignment horizontal="center" vertical="center"/>
    </xf>
    <xf numFmtId="0" fontId="33" fillId="0" borderId="49" xfId="0" applyFont="1" applyBorder="1" applyAlignment="1">
      <alignment horizontal="center" vertical="center"/>
    </xf>
    <xf numFmtId="0" fontId="17" fillId="0" borderId="56" xfId="0" applyFont="1" applyBorder="1" applyAlignment="1">
      <alignment horizontal="center" vertical="center"/>
    </xf>
    <xf numFmtId="0" fontId="17" fillId="0" borderId="16" xfId="0" applyFont="1" applyBorder="1" applyAlignment="1">
      <alignment horizontal="center" vertical="center"/>
    </xf>
    <xf numFmtId="0" fontId="17" fillId="0" borderId="39" xfId="0" applyFont="1" applyBorder="1" applyAlignment="1">
      <alignment horizontal="center" vertical="center"/>
    </xf>
    <xf numFmtId="0" fontId="17" fillId="6" borderId="56"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39" xfId="0" applyFont="1" applyFill="1" applyBorder="1" applyAlignment="1">
      <alignment horizontal="center" vertical="center"/>
    </xf>
    <xf numFmtId="0" fontId="14" fillId="6" borderId="23"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6" fillId="6" borderId="7" xfId="0" applyFont="1" applyFill="1" applyBorder="1" applyAlignment="1">
      <alignment horizontal="right" wrapText="1"/>
    </xf>
    <xf numFmtId="0" fontId="25" fillId="6" borderId="0" xfId="0" applyFont="1" applyFill="1" applyAlignment="1">
      <alignment horizontal="left" wrapText="1"/>
    </xf>
    <xf numFmtId="0" fontId="17" fillId="8" borderId="1" xfId="0" applyFont="1" applyFill="1" applyBorder="1" applyAlignment="1">
      <alignment horizontal="center"/>
    </xf>
    <xf numFmtId="0" fontId="17" fillId="8" borderId="2" xfId="0" applyFont="1" applyFill="1" applyBorder="1" applyAlignment="1">
      <alignment horizontal="center"/>
    </xf>
    <xf numFmtId="0" fontId="17" fillId="8" borderId="3" xfId="0" applyFont="1" applyFill="1" applyBorder="1" applyAlignment="1">
      <alignment horizontal="center"/>
    </xf>
    <xf numFmtId="0" fontId="27" fillId="0" borderId="56" xfId="0" applyFont="1" applyBorder="1" applyAlignment="1">
      <alignment vertical="center" wrapText="1"/>
    </xf>
    <xf numFmtId="0" fontId="27" fillId="0" borderId="16" xfId="0" applyFont="1" applyBorder="1" applyAlignment="1">
      <alignment vertical="center" wrapText="1"/>
    </xf>
    <xf numFmtId="0" fontId="50" fillId="0" borderId="1" xfId="0" applyFont="1" applyBorder="1" applyAlignment="1">
      <alignment horizontal="center" vertical="center"/>
    </xf>
    <xf numFmtId="0" fontId="50" fillId="0" borderId="49" xfId="0" applyFont="1" applyBorder="1" applyAlignment="1">
      <alignment horizontal="center" vertical="center"/>
    </xf>
    <xf numFmtId="0" fontId="50" fillId="0" borderId="27" xfId="0" applyFont="1" applyBorder="1" applyAlignment="1">
      <alignment horizontal="center" vertical="center"/>
    </xf>
    <xf numFmtId="0" fontId="50" fillId="0" borderId="34" xfId="0" applyFont="1" applyBorder="1" applyAlignment="1">
      <alignment horizontal="center" vertical="center"/>
    </xf>
    <xf numFmtId="0" fontId="50" fillId="0" borderId="60" xfId="0" applyFont="1" applyBorder="1" applyAlignment="1">
      <alignment horizontal="center" vertical="center"/>
    </xf>
    <xf numFmtId="0" fontId="50" fillId="0" borderId="50" xfId="0" applyFont="1" applyBorder="1" applyAlignment="1">
      <alignment horizontal="center" vertical="center"/>
    </xf>
    <xf numFmtId="0" fontId="50" fillId="0" borderId="30" xfId="0" applyFont="1" applyBorder="1" applyAlignment="1">
      <alignment horizontal="center" vertical="center"/>
    </xf>
    <xf numFmtId="0" fontId="50" fillId="0" borderId="31" xfId="0" applyFont="1" applyBorder="1" applyAlignment="1">
      <alignment horizontal="center" vertical="center"/>
    </xf>
    <xf numFmtId="0" fontId="0" fillId="6" borderId="16" xfId="0" applyFill="1" applyBorder="1" applyAlignment="1">
      <alignment vertical="center"/>
    </xf>
    <xf numFmtId="0" fontId="0" fillId="6" borderId="39" xfId="0" applyFill="1" applyBorder="1" applyAlignment="1">
      <alignment vertical="center"/>
    </xf>
    <xf numFmtId="0" fontId="6" fillId="6" borderId="68" xfId="0" applyFont="1" applyFill="1" applyBorder="1" applyAlignment="1">
      <alignment horizontal="center" vertical="center"/>
    </xf>
    <xf numFmtId="0" fontId="6" fillId="6" borderId="53" xfId="0" applyFont="1" applyFill="1" applyBorder="1" applyAlignment="1">
      <alignment horizontal="center" vertical="center"/>
    </xf>
    <xf numFmtId="0" fontId="0" fillId="6" borderId="23" xfId="0" quotePrefix="1" applyFill="1" applyBorder="1" applyAlignment="1">
      <alignment horizontal="center" vertical="center" wrapText="1"/>
    </xf>
    <xf numFmtId="0" fontId="0" fillId="6" borderId="16" xfId="0" quotePrefix="1" applyFill="1" applyBorder="1" applyAlignment="1">
      <alignment horizontal="center" vertical="center" wrapText="1"/>
    </xf>
    <xf numFmtId="0" fontId="0" fillId="6" borderId="39" xfId="0" quotePrefix="1" applyFill="1" applyBorder="1" applyAlignment="1">
      <alignment horizontal="center" vertical="center" wrapText="1"/>
    </xf>
    <xf numFmtId="0" fontId="6" fillId="6" borderId="1"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38" xfId="0" applyFont="1" applyFill="1" applyBorder="1" applyAlignment="1">
      <alignment horizontal="center" vertical="center"/>
    </xf>
    <xf numFmtId="0" fontId="31" fillId="6" borderId="56" xfId="0" applyFont="1" applyFill="1" applyBorder="1" applyAlignment="1">
      <alignment vertical="center" wrapText="1"/>
    </xf>
    <xf numFmtId="0" fontId="31" fillId="6" borderId="16" xfId="0" applyFont="1" applyFill="1" applyBorder="1" applyAlignment="1">
      <alignment vertical="center" wrapText="1"/>
    </xf>
    <xf numFmtId="0" fontId="31" fillId="6" borderId="39" xfId="0" applyFont="1" applyFill="1" applyBorder="1" applyAlignment="1">
      <alignment vertical="center" wrapText="1"/>
    </xf>
    <xf numFmtId="0" fontId="0" fillId="6" borderId="23" xfId="0" applyFill="1" applyBorder="1" applyAlignment="1">
      <alignment horizontal="center" vertical="center"/>
    </xf>
    <xf numFmtId="0" fontId="0" fillId="6" borderId="16" xfId="0" applyFill="1" applyBorder="1" applyAlignment="1">
      <alignment horizontal="center" vertical="center"/>
    </xf>
    <xf numFmtId="0" fontId="0" fillId="6" borderId="24" xfId="0" applyFill="1" applyBorder="1" applyAlignment="1">
      <alignment horizontal="center" vertical="center"/>
    </xf>
    <xf numFmtId="0" fontId="6" fillId="9" borderId="56"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39" xfId="0" applyFont="1" applyFill="1" applyBorder="1" applyAlignment="1">
      <alignment horizontal="center" vertical="center"/>
    </xf>
    <xf numFmtId="0" fontId="0" fillId="6" borderId="39" xfId="0" applyFill="1" applyBorder="1" applyAlignment="1">
      <alignment horizontal="center" vertical="center"/>
    </xf>
    <xf numFmtId="0" fontId="0" fillId="21" borderId="23" xfId="0" applyFill="1" applyBorder="1" applyAlignment="1" applyProtection="1">
      <alignment horizontal="center" vertical="center"/>
      <protection locked="0"/>
    </xf>
    <xf numFmtId="0" fontId="0" fillId="21" borderId="16" xfId="0" applyFill="1" applyBorder="1" applyAlignment="1" applyProtection="1">
      <alignment horizontal="center" vertical="center"/>
      <protection locked="0"/>
    </xf>
    <xf numFmtId="0" fontId="0" fillId="21" borderId="39" xfId="0" applyFill="1" applyBorder="1" applyAlignment="1" applyProtection="1">
      <alignment horizontal="center" vertical="center"/>
      <protection locked="0"/>
    </xf>
    <xf numFmtId="0" fontId="31" fillId="6" borderId="23" xfId="0" applyFont="1" applyFill="1" applyBorder="1" applyAlignment="1">
      <alignment vertical="center" wrapText="1"/>
    </xf>
    <xf numFmtId="0" fontId="14" fillId="6" borderId="57" xfId="0" applyFont="1" applyFill="1" applyBorder="1" applyAlignment="1" applyProtection="1">
      <alignment horizontal="left" vertical="center" wrapText="1"/>
    </xf>
    <xf numFmtId="0" fontId="14" fillId="6" borderId="22" xfId="0" applyFont="1" applyFill="1" applyBorder="1" applyAlignment="1" applyProtection="1">
      <alignment horizontal="left" vertical="center" wrapText="1"/>
    </xf>
    <xf numFmtId="0" fontId="14" fillId="6" borderId="65" xfId="0" applyFont="1" applyFill="1" applyBorder="1" applyAlignment="1" applyProtection="1">
      <alignment horizontal="left" vertical="center" wrapText="1"/>
    </xf>
    <xf numFmtId="0" fontId="14" fillId="6" borderId="46" xfId="0" applyFont="1" applyFill="1" applyBorder="1" applyAlignment="1" applyProtection="1">
      <alignment horizontal="left" vertical="center" wrapText="1"/>
    </xf>
    <xf numFmtId="0" fontId="17" fillId="6" borderId="30" xfId="0" applyFont="1" applyFill="1" applyBorder="1" applyAlignment="1" applyProtection="1">
      <alignment horizontal="left" vertical="center" wrapText="1"/>
    </xf>
    <xf numFmtId="0" fontId="17" fillId="6" borderId="31" xfId="0" applyFont="1" applyFill="1" applyBorder="1" applyAlignment="1" applyProtection="1">
      <alignment horizontal="left" vertical="center" wrapText="1"/>
    </xf>
    <xf numFmtId="0" fontId="68" fillId="6" borderId="33" xfId="0" applyFont="1" applyFill="1" applyBorder="1" applyAlignment="1" applyProtection="1">
      <alignment horizontal="left" vertical="center" wrapText="1"/>
    </xf>
    <xf numFmtId="0" fontId="68" fillId="6" borderId="28" xfId="0" applyFont="1" applyFill="1" applyBorder="1" applyAlignment="1" applyProtection="1">
      <alignment horizontal="left" vertical="center" wrapText="1"/>
    </xf>
    <xf numFmtId="0" fontId="68" fillId="6" borderId="29" xfId="0" applyFont="1" applyFill="1" applyBorder="1" applyAlignment="1" applyProtection="1">
      <alignment horizontal="left" vertical="center" wrapText="1"/>
    </xf>
    <xf numFmtId="0" fontId="14" fillId="6" borderId="68" xfId="0" applyFont="1" applyFill="1" applyBorder="1" applyAlignment="1" applyProtection="1">
      <alignment horizontal="left" vertical="center" wrapText="1"/>
    </xf>
    <xf numFmtId="0" fontId="14" fillId="6" borderId="53" xfId="0" applyFont="1" applyFill="1" applyBorder="1" applyAlignment="1" applyProtection="1">
      <alignment horizontal="left" vertical="center" wrapText="1"/>
    </xf>
    <xf numFmtId="0" fontId="17" fillId="6" borderId="0" xfId="0" applyFont="1" applyFill="1" applyAlignment="1">
      <alignment horizontal="right" wrapText="1"/>
    </xf>
    <xf numFmtId="0" fontId="6" fillId="6" borderId="0" xfId="0" applyFont="1" applyFill="1" applyAlignment="1">
      <alignment horizontal="right" wrapText="1"/>
    </xf>
    <xf numFmtId="0" fontId="6" fillId="8" borderId="17" xfId="0" applyFont="1" applyFill="1" applyBorder="1" applyAlignment="1">
      <alignment horizontal="center"/>
    </xf>
    <xf numFmtId="0" fontId="6" fillId="6" borderId="0" xfId="0" applyFont="1" applyFill="1" applyAlignment="1">
      <alignment horizontal="right" vertical="center"/>
    </xf>
    <xf numFmtId="0" fontId="6" fillId="6" borderId="5" xfId="0" applyFont="1" applyFill="1" applyBorder="1" applyAlignment="1">
      <alignment horizontal="right" vertical="center"/>
    </xf>
    <xf numFmtId="0" fontId="0" fillId="6" borderId="0" xfId="0" applyFill="1" applyAlignment="1">
      <alignment horizontal="center"/>
    </xf>
    <xf numFmtId="0" fontId="22" fillId="0" borderId="0" xfId="0" applyFont="1" applyFill="1" applyAlignment="1">
      <alignment horizontal="left"/>
    </xf>
    <xf numFmtId="0" fontId="23" fillId="6" borderId="0" xfId="0" applyFont="1" applyFill="1" applyAlignment="1" applyProtection="1">
      <alignment horizontal="left" vertical="center" wrapText="1"/>
    </xf>
    <xf numFmtId="0" fontId="17" fillId="9" borderId="56"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3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49"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68" xfId="0" applyFont="1" applyFill="1" applyBorder="1" applyAlignment="1">
      <alignment horizontal="center" vertical="center"/>
    </xf>
    <xf numFmtId="0" fontId="17" fillId="6" borderId="53"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39" xfId="0" applyFont="1" applyFill="1" applyBorder="1" applyAlignment="1">
      <alignment horizontal="center" vertical="center"/>
    </xf>
    <xf numFmtId="0" fontId="14" fillId="21" borderId="23" xfId="0" applyFont="1" applyFill="1" applyBorder="1" applyAlignment="1" applyProtection="1">
      <alignment horizontal="center" vertical="center"/>
      <protection locked="0"/>
    </xf>
    <xf numFmtId="0" fontId="14" fillId="21" borderId="16" xfId="0" applyFont="1" applyFill="1" applyBorder="1" applyAlignment="1" applyProtection="1">
      <alignment horizontal="center" vertical="center"/>
      <protection locked="0"/>
    </xf>
    <xf numFmtId="0" fontId="14" fillId="21" borderId="39" xfId="0" applyFont="1" applyFill="1" applyBorder="1" applyAlignment="1" applyProtection="1">
      <alignment horizontal="center" vertical="center"/>
      <protection locked="0"/>
    </xf>
    <xf numFmtId="0" fontId="14" fillId="6" borderId="24"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23" xfId="0" quotePrefix="1" applyFont="1" applyFill="1" applyBorder="1" applyAlignment="1">
      <alignment horizontal="center" vertical="center" wrapText="1"/>
    </xf>
    <xf numFmtId="0" fontId="14" fillId="6" borderId="16" xfId="0" quotePrefix="1" applyFont="1" applyFill="1" applyBorder="1" applyAlignment="1">
      <alignment horizontal="center" vertical="center" wrapText="1"/>
    </xf>
    <xf numFmtId="0" fontId="14" fillId="6" borderId="39" xfId="0" quotePrefix="1" applyFont="1" applyFill="1" applyBorder="1" applyAlignment="1">
      <alignment horizontal="center" vertical="center" wrapText="1"/>
    </xf>
    <xf numFmtId="0" fontId="14" fillId="6" borderId="56" xfId="0" applyFont="1" applyFill="1" applyBorder="1" applyAlignment="1">
      <alignment vertical="center" wrapText="1"/>
    </xf>
    <xf numFmtId="0" fontId="14" fillId="6" borderId="16" xfId="0" applyFont="1" applyFill="1" applyBorder="1" applyAlignment="1">
      <alignment vertical="center" wrapText="1"/>
    </xf>
    <xf numFmtId="0" fontId="14" fillId="6" borderId="39" xfId="0" applyFont="1" applyFill="1" applyBorder="1" applyAlignment="1">
      <alignment vertical="center" wrapText="1"/>
    </xf>
    <xf numFmtId="0" fontId="14" fillId="6" borderId="23" xfId="0" applyFont="1" applyFill="1" applyBorder="1" applyAlignment="1">
      <alignment vertical="center" wrapText="1"/>
    </xf>
    <xf numFmtId="0" fontId="14" fillId="6" borderId="24" xfId="0" applyFont="1" applyFill="1" applyBorder="1" applyAlignment="1">
      <alignment horizontal="center" vertical="center" wrapText="1"/>
    </xf>
    <xf numFmtId="0" fontId="51" fillId="6" borderId="56" xfId="8" applyFill="1" applyBorder="1" applyAlignment="1" applyProtection="1">
      <alignment horizontal="center" vertical="center"/>
      <protection locked="0"/>
    </xf>
    <xf numFmtId="0" fontId="51" fillId="6" borderId="16" xfId="8" applyFill="1" applyBorder="1" applyAlignment="1" applyProtection="1">
      <alignment horizontal="center" vertical="center"/>
      <protection locked="0"/>
    </xf>
    <xf numFmtId="0" fontId="51" fillId="6" borderId="39" xfId="8" applyFill="1" applyBorder="1" applyAlignment="1" applyProtection="1">
      <alignment horizontal="center" vertical="center"/>
      <protection locked="0"/>
    </xf>
    <xf numFmtId="0" fontId="34" fillId="0" borderId="56" xfId="0" applyFont="1" applyBorder="1" applyAlignment="1">
      <alignment horizontal="left" vertical="center" wrapText="1"/>
    </xf>
    <xf numFmtId="0" fontId="34" fillId="0" borderId="16" xfId="0" applyFont="1" applyBorder="1" applyAlignment="1">
      <alignment horizontal="left" vertical="center" wrapText="1"/>
    </xf>
    <xf numFmtId="0" fontId="34" fillId="0" borderId="39" xfId="0" applyFont="1" applyBorder="1" applyAlignment="1">
      <alignment horizontal="left" vertical="center" wrapText="1"/>
    </xf>
    <xf numFmtId="0" fontId="14" fillId="6" borderId="56"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1" fillId="0" borderId="56" xfId="8" applyBorder="1" applyAlignment="1" applyProtection="1">
      <alignment horizontal="center" vertical="center" wrapText="1"/>
      <protection locked="0"/>
    </xf>
    <xf numFmtId="0" fontId="51" fillId="0" borderId="16" xfId="8" applyBorder="1" applyAlignment="1" applyProtection="1">
      <alignment horizontal="center" vertical="center" wrapText="1"/>
      <protection locked="0"/>
    </xf>
    <xf numFmtId="0" fontId="51" fillId="0" borderId="39" xfId="8" applyBorder="1" applyAlignment="1" applyProtection="1">
      <alignment horizontal="center" vertical="center" wrapText="1"/>
      <protection locked="0"/>
    </xf>
    <xf numFmtId="0" fontId="23" fillId="6" borderId="0" xfId="0" quotePrefix="1" applyFont="1" applyFill="1" applyAlignment="1">
      <alignment vertical="center" wrapText="1"/>
    </xf>
    <xf numFmtId="0" fontId="14" fillId="6" borderId="23" xfId="0" quotePrefix="1" applyFont="1" applyFill="1" applyBorder="1" applyAlignment="1">
      <alignment horizontal="center" vertical="center"/>
    </xf>
    <xf numFmtId="0" fontId="62" fillId="17" borderId="0" xfId="9" applyFont="1" applyFill="1" applyAlignment="1">
      <alignment vertical="top" wrapText="1"/>
    </xf>
    <xf numFmtId="0" fontId="54" fillId="17" borderId="0" xfId="9" applyFill="1" applyAlignment="1">
      <alignment vertical="top" wrapText="1"/>
    </xf>
    <xf numFmtId="0" fontId="55" fillId="25" borderId="4" xfId="9" applyFont="1" applyFill="1" applyBorder="1" applyAlignment="1">
      <alignment horizontal="center" vertical="top" wrapText="1"/>
    </xf>
    <xf numFmtId="0" fontId="54" fillId="25" borderId="0" xfId="9" applyFill="1" applyAlignment="1">
      <alignment horizontal="center" wrapText="1"/>
    </xf>
    <xf numFmtId="0" fontId="54" fillId="25" borderId="5" xfId="9" applyFill="1" applyBorder="1" applyAlignment="1">
      <alignment horizontal="center" wrapText="1"/>
    </xf>
    <xf numFmtId="0" fontId="57" fillId="26" borderId="4" xfId="9" applyFont="1" applyFill="1" applyBorder="1" applyAlignment="1">
      <alignment horizontal="center" wrapText="1"/>
    </xf>
    <xf numFmtId="0" fontId="57" fillId="26" borderId="0" xfId="9" applyFont="1" applyFill="1" applyAlignment="1">
      <alignment horizontal="center" wrapText="1"/>
    </xf>
    <xf numFmtId="0" fontId="57" fillId="26" borderId="5" xfId="9" applyFont="1" applyFill="1" applyBorder="1" applyAlignment="1">
      <alignment horizontal="center" wrapText="1"/>
    </xf>
    <xf numFmtId="0" fontId="58" fillId="17" borderId="6" xfId="9" applyFont="1" applyFill="1" applyBorder="1" applyAlignment="1">
      <alignment horizontal="center" vertical="top" wrapText="1"/>
    </xf>
    <xf numFmtId="0" fontId="58" fillId="17" borderId="7" xfId="9" applyFont="1" applyFill="1" applyBorder="1" applyAlignment="1">
      <alignment horizontal="center"/>
    </xf>
    <xf numFmtId="0" fontId="58" fillId="17" borderId="8" xfId="9" applyFont="1" applyFill="1" applyBorder="1" applyAlignment="1">
      <alignment horizontal="center"/>
    </xf>
    <xf numFmtId="0" fontId="59" fillId="17" borderId="69" xfId="9" applyFont="1" applyFill="1" applyBorder="1" applyAlignment="1">
      <alignment horizontal="left" vertical="top" wrapText="1"/>
    </xf>
    <xf numFmtId="0" fontId="54" fillId="0" borderId="70" xfId="9" applyBorder="1" applyAlignment="1"/>
    <xf numFmtId="0" fontId="45" fillId="17" borderId="0" xfId="9" applyFont="1" applyFill="1" applyAlignment="1">
      <alignment vertical="top" wrapText="1"/>
    </xf>
    <xf numFmtId="0" fontId="0" fillId="6" borderId="33" xfId="0" applyFill="1" applyBorder="1" applyAlignment="1">
      <alignment horizontal="left"/>
    </xf>
    <xf numFmtId="0" fontId="0" fillId="6" borderId="29" xfId="0" applyFill="1" applyBorder="1" applyAlignment="1">
      <alignment horizontal="left"/>
    </xf>
    <xf numFmtId="0" fontId="37" fillId="6" borderId="18" xfId="0" applyFont="1" applyFill="1" applyBorder="1" applyAlignment="1">
      <alignment horizontal="center" wrapText="1"/>
    </xf>
    <xf numFmtId="0" fontId="37" fillId="6" borderId="19" xfId="0" applyFont="1" applyFill="1" applyBorder="1" applyAlignment="1">
      <alignment horizontal="center" wrapText="1"/>
    </xf>
    <xf numFmtId="0" fontId="17" fillId="6" borderId="27" xfId="0" applyFont="1" applyFill="1" applyBorder="1" applyAlignment="1">
      <alignment horizontal="center" wrapText="1"/>
    </xf>
    <xf numFmtId="0" fontId="17" fillId="6" borderId="29" xfId="0" applyFont="1" applyFill="1" applyBorder="1" applyAlignment="1">
      <alignment horizontal="center" wrapText="1"/>
    </xf>
    <xf numFmtId="0" fontId="36" fillId="6" borderId="9" xfId="0" applyFont="1" applyFill="1" applyBorder="1" applyAlignment="1">
      <alignment horizontal="center"/>
    </xf>
    <xf numFmtId="0" fontId="39" fillId="6" borderId="5" xfId="0" applyFont="1" applyFill="1" applyBorder="1" applyAlignment="1">
      <alignment horizontal="center"/>
    </xf>
    <xf numFmtId="0" fontId="17" fillId="6" borderId="27"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46" fillId="6" borderId="5" xfId="0" applyFont="1" applyFill="1" applyBorder="1" applyAlignment="1">
      <alignment horizontal="center" vertical="center" wrapText="1"/>
    </xf>
    <xf numFmtId="0" fontId="36" fillId="6" borderId="25" xfId="0" applyFont="1" applyFill="1" applyBorder="1" applyAlignment="1" applyProtection="1">
      <alignment horizontal="center"/>
      <protection locked="0"/>
    </xf>
    <xf numFmtId="0" fontId="36" fillId="6" borderId="22" xfId="0" applyFont="1" applyFill="1" applyBorder="1" applyAlignment="1" applyProtection="1">
      <alignment horizontal="center"/>
      <protection locked="0"/>
    </xf>
    <xf numFmtId="0" fontId="36" fillId="6" borderId="18" xfId="0" applyFont="1" applyFill="1" applyBorder="1" applyAlignment="1" applyProtection="1">
      <alignment horizontal="center"/>
      <protection locked="0"/>
    </xf>
    <xf numFmtId="0" fontId="36" fillId="6" borderId="19" xfId="0" applyFont="1" applyFill="1" applyBorder="1" applyAlignment="1" applyProtection="1">
      <alignment horizontal="center"/>
      <protection locked="0"/>
    </xf>
    <xf numFmtId="0" fontId="36" fillId="6" borderId="33" xfId="0" applyFont="1" applyFill="1" applyBorder="1" applyAlignment="1">
      <alignment horizontal="center"/>
    </xf>
    <xf numFmtId="0" fontId="36" fillId="6" borderId="34" xfId="0" applyFont="1" applyFill="1" applyBorder="1" applyAlignment="1">
      <alignment horizontal="center"/>
    </xf>
    <xf numFmtId="0" fontId="37" fillId="6" borderId="33" xfId="0" applyFont="1" applyFill="1" applyBorder="1" applyAlignment="1">
      <alignment horizontal="right"/>
    </xf>
    <xf numFmtId="0" fontId="37" fillId="6" borderId="28" xfId="0" applyFont="1" applyFill="1" applyBorder="1" applyAlignment="1">
      <alignment horizontal="right"/>
    </xf>
    <xf numFmtId="0" fontId="37" fillId="6" borderId="34" xfId="0" applyFont="1" applyFill="1" applyBorder="1" applyAlignment="1">
      <alignment horizontal="right"/>
    </xf>
    <xf numFmtId="0" fontId="36" fillId="6" borderId="20" xfId="0" applyFont="1" applyFill="1" applyBorder="1" applyAlignment="1" applyProtection="1">
      <alignment horizontal="center"/>
      <protection locked="0"/>
    </xf>
    <xf numFmtId="0" fontId="36" fillId="6" borderId="21" xfId="0" applyFont="1" applyFill="1" applyBorder="1" applyAlignment="1" applyProtection="1">
      <alignment horizontal="center"/>
      <protection locked="0"/>
    </xf>
    <xf numFmtId="0" fontId="37" fillId="6" borderId="48"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0" fillId="6" borderId="9" xfId="0" applyFill="1" applyBorder="1" applyAlignment="1" applyProtection="1">
      <alignment horizontal="center" wrapText="1"/>
      <protection locked="0"/>
    </xf>
    <xf numFmtId="0" fontId="0" fillId="6" borderId="0" xfId="0" applyFill="1" applyAlignment="1" applyProtection="1">
      <alignment horizontal="center" wrapText="1"/>
      <protection locked="0"/>
    </xf>
    <xf numFmtId="0" fontId="0" fillId="6" borderId="10" xfId="0" applyFill="1" applyBorder="1" applyAlignment="1" applyProtection="1">
      <alignment horizontal="center" wrapText="1"/>
      <protection locked="0"/>
    </xf>
    <xf numFmtId="0" fontId="36" fillId="6" borderId="54" xfId="0" applyFont="1" applyFill="1" applyBorder="1" applyAlignment="1" applyProtection="1">
      <alignment horizontal="center"/>
      <protection locked="0"/>
    </xf>
    <xf numFmtId="0" fontId="36" fillId="6" borderId="40" xfId="0" applyFont="1" applyFill="1" applyBorder="1" applyAlignment="1">
      <alignment horizontal="center" vertical="center" wrapText="1"/>
    </xf>
    <xf numFmtId="0" fontId="36" fillId="6" borderId="38" xfId="0" applyFont="1" applyFill="1" applyBorder="1" applyAlignment="1">
      <alignment horizontal="center" vertical="center" wrapText="1"/>
    </xf>
    <xf numFmtId="0" fontId="36" fillId="6" borderId="51" xfId="0" applyFont="1" applyFill="1" applyBorder="1" applyAlignment="1" applyProtection="1">
      <alignment horizontal="center"/>
      <protection locked="0"/>
    </xf>
    <xf numFmtId="0" fontId="36" fillId="6" borderId="53" xfId="0" applyFont="1" applyFill="1" applyBorder="1" applyAlignment="1" applyProtection="1">
      <alignment horizontal="center"/>
      <protection locked="0"/>
    </xf>
    <xf numFmtId="0" fontId="17" fillId="6" borderId="28" xfId="0" applyFont="1" applyFill="1" applyBorder="1" applyAlignment="1">
      <alignment horizontal="center" vertical="center" wrapText="1"/>
    </xf>
    <xf numFmtId="0" fontId="46" fillId="6" borderId="48" xfId="0" applyFont="1" applyFill="1" applyBorder="1" applyAlignment="1">
      <alignment horizontal="center" vertical="center" wrapText="1"/>
    </xf>
    <xf numFmtId="0" fontId="46" fillId="6" borderId="49"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36" fillId="6" borderId="9" xfId="0" applyFont="1" applyFill="1" applyBorder="1" applyAlignment="1" applyProtection="1">
      <alignment horizontal="center"/>
      <protection locked="0"/>
    </xf>
    <xf numFmtId="0" fontId="36" fillId="6" borderId="10" xfId="0" applyFont="1" applyFill="1" applyBorder="1" applyAlignment="1" applyProtection="1">
      <alignment horizontal="center"/>
      <protection locked="0"/>
    </xf>
    <xf numFmtId="0" fontId="17" fillId="6" borderId="27" xfId="0" applyFont="1" applyFill="1" applyBorder="1" applyAlignment="1">
      <alignment horizontal="center"/>
    </xf>
    <xf numFmtId="0" fontId="17" fillId="6" borderId="28" xfId="0" applyFont="1" applyFill="1" applyBorder="1" applyAlignment="1">
      <alignment horizontal="center"/>
    </xf>
    <xf numFmtId="0" fontId="17" fillId="6" borderId="29" xfId="0" applyFont="1" applyFill="1" applyBorder="1" applyAlignment="1">
      <alignment horizontal="center"/>
    </xf>
    <xf numFmtId="0" fontId="35" fillId="6" borderId="18" xfId="0" applyFont="1" applyFill="1" applyBorder="1" applyAlignment="1">
      <alignment horizontal="center" vertical="center"/>
    </xf>
    <xf numFmtId="0" fontId="35" fillId="6" borderId="11" xfId="0" applyFont="1" applyFill="1" applyBorder="1" applyAlignment="1">
      <alignment horizontal="center" vertical="center"/>
    </xf>
    <xf numFmtId="0" fontId="35" fillId="6" borderId="19" xfId="0" applyFont="1" applyFill="1" applyBorder="1" applyAlignment="1">
      <alignment horizontal="center" vertical="center"/>
    </xf>
    <xf numFmtId="0" fontId="35" fillId="6" borderId="9" xfId="0" applyFont="1" applyFill="1" applyBorder="1" applyAlignment="1">
      <alignment horizontal="center" vertical="center"/>
    </xf>
    <xf numFmtId="0" fontId="35" fillId="6" borderId="0" xfId="0" applyFont="1" applyFill="1" applyAlignment="1">
      <alignment horizontal="center" vertical="center"/>
    </xf>
    <xf numFmtId="0" fontId="35" fillId="6" borderId="10" xfId="0" applyFont="1" applyFill="1" applyBorder="1" applyAlignment="1">
      <alignment horizontal="center" vertical="center"/>
    </xf>
    <xf numFmtId="0" fontId="35" fillId="6" borderId="20" xfId="0" applyFont="1" applyFill="1" applyBorder="1" applyAlignment="1">
      <alignment horizontal="center" vertical="center"/>
    </xf>
    <xf numFmtId="0" fontId="35" fillId="6" borderId="12" xfId="0" applyFont="1" applyFill="1" applyBorder="1" applyAlignment="1">
      <alignment horizontal="center" vertical="center"/>
    </xf>
    <xf numFmtId="0" fontId="35" fillId="6" borderId="21" xfId="0" applyFont="1" applyFill="1" applyBorder="1" applyAlignment="1">
      <alignment horizontal="center" vertical="center"/>
    </xf>
    <xf numFmtId="0" fontId="37" fillId="6" borderId="1"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10" fillId="6" borderId="18" xfId="0"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3" fillId="6" borderId="18" xfId="0" applyFont="1" applyFill="1" applyBorder="1" applyAlignment="1" applyProtection="1">
      <alignment horizontal="left" vertical="top" wrapText="1"/>
      <protection locked="0"/>
    </xf>
    <xf numFmtId="0" fontId="13" fillId="6" borderId="11" xfId="0" applyFont="1" applyFill="1" applyBorder="1" applyAlignment="1" applyProtection="1">
      <alignment horizontal="left" vertical="top" wrapText="1"/>
      <protection locked="0"/>
    </xf>
    <xf numFmtId="0" fontId="13" fillId="6" borderId="19" xfId="0" applyFont="1" applyFill="1" applyBorder="1" applyAlignment="1" applyProtection="1">
      <alignment horizontal="left" vertical="top" wrapText="1"/>
      <protection locked="0"/>
    </xf>
    <xf numFmtId="0" fontId="13" fillId="6" borderId="9" xfId="0" applyFont="1" applyFill="1" applyBorder="1" applyAlignment="1" applyProtection="1">
      <alignment horizontal="left" vertical="top" wrapText="1"/>
      <protection locked="0"/>
    </xf>
    <xf numFmtId="0" fontId="13" fillId="6" borderId="0" xfId="0" applyFont="1" applyFill="1" applyAlignment="1" applyProtection="1">
      <alignment horizontal="left" vertical="top" wrapText="1"/>
      <protection locked="0"/>
    </xf>
    <xf numFmtId="0" fontId="13" fillId="6" borderId="10" xfId="0" applyFont="1" applyFill="1" applyBorder="1" applyAlignment="1" applyProtection="1">
      <alignment horizontal="left" vertical="top" wrapText="1"/>
      <protection locked="0"/>
    </xf>
    <xf numFmtId="0" fontId="15" fillId="6" borderId="9" xfId="0" applyFont="1" applyFill="1" applyBorder="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2" fillId="6" borderId="1" xfId="0" applyFont="1" applyFill="1" applyBorder="1" applyAlignment="1">
      <alignment horizontal="center"/>
    </xf>
    <xf numFmtId="0" fontId="12" fillId="6" borderId="2" xfId="0" applyFont="1" applyFill="1" applyBorder="1" applyAlignment="1">
      <alignment horizontal="center"/>
    </xf>
    <xf numFmtId="0" fontId="11" fillId="6" borderId="4" xfId="0" applyFont="1" applyFill="1" applyBorder="1" applyAlignment="1">
      <alignment horizontal="center"/>
    </xf>
    <xf numFmtId="0" fontId="11" fillId="6" borderId="0" xfId="0" applyFont="1" applyFill="1" applyAlignment="1">
      <alignment horizontal="center"/>
    </xf>
    <xf numFmtId="0" fontId="16" fillId="6" borderId="4" xfId="0" applyFont="1" applyFill="1" applyBorder="1" applyAlignment="1">
      <alignment horizontal="center"/>
    </xf>
    <xf numFmtId="0" fontId="16" fillId="6" borderId="0" xfId="0" applyFont="1" applyFill="1" applyAlignment="1">
      <alignment horizontal="center"/>
    </xf>
    <xf numFmtId="0" fontId="17" fillId="6"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36" fillId="6" borderId="0" xfId="0" applyFont="1" applyFill="1" applyAlignment="1">
      <alignment horizontal="center"/>
    </xf>
    <xf numFmtId="0" fontId="36" fillId="6" borderId="10" xfId="0" applyFont="1" applyFill="1" applyBorder="1" applyAlignment="1">
      <alignment horizontal="center"/>
    </xf>
    <xf numFmtId="0" fontId="46" fillId="6" borderId="18"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6" fillId="6" borderId="41" xfId="0" applyFont="1" applyFill="1" applyBorder="1" applyAlignment="1" applyProtection="1">
      <alignment horizontal="center"/>
      <protection locked="0"/>
    </xf>
    <xf numFmtId="0" fontId="36" fillId="6" borderId="46" xfId="0" applyFont="1" applyFill="1" applyBorder="1" applyAlignment="1" applyProtection="1">
      <alignment horizontal="center"/>
      <protection locked="0"/>
    </xf>
    <xf numFmtId="0" fontId="36" fillId="6" borderId="28" xfId="0" applyFont="1" applyFill="1" applyBorder="1" applyAlignment="1">
      <alignment horizontal="center"/>
    </xf>
    <xf numFmtId="0" fontId="17" fillId="6" borderId="4" xfId="0" applyFont="1" applyFill="1" applyBorder="1" applyAlignment="1">
      <alignment horizontal="center" vertical="center" wrapText="1"/>
    </xf>
    <xf numFmtId="0" fontId="17" fillId="6" borderId="0" xfId="0" applyFont="1" applyFill="1" applyAlignment="1">
      <alignment horizontal="center" vertical="center" wrapText="1"/>
    </xf>
    <xf numFmtId="0" fontId="36" fillId="6" borderId="51" xfId="0" applyFont="1" applyFill="1" applyBorder="1" applyAlignment="1">
      <alignment horizontal="center"/>
    </xf>
    <xf numFmtId="0" fontId="36" fillId="6" borderId="52" xfId="0" applyFont="1" applyFill="1" applyBorder="1" applyAlignment="1">
      <alignment horizontal="center"/>
    </xf>
    <xf numFmtId="0" fontId="36" fillId="6" borderId="53" xfId="0" applyFont="1" applyFill="1" applyBorder="1" applyAlignment="1">
      <alignment horizontal="center"/>
    </xf>
    <xf numFmtId="0" fontId="6" fillId="6" borderId="1" xfId="0" applyFont="1" applyFill="1" applyBorder="1" applyAlignment="1"/>
    <xf numFmtId="0" fontId="6" fillId="6" borderId="2" xfId="0" applyFont="1" applyFill="1" applyBorder="1" applyAlignment="1"/>
    <xf numFmtId="0" fontId="0" fillId="6" borderId="4" xfId="0" applyFill="1" applyBorder="1" applyAlignment="1">
      <alignment wrapText="1"/>
    </xf>
    <xf numFmtId="0" fontId="0" fillId="6" borderId="0" xfId="0" applyFill="1" applyAlignment="1">
      <alignment wrapText="1"/>
    </xf>
    <xf numFmtId="0" fontId="0" fillId="6" borderId="4" xfId="0" applyFill="1" applyBorder="1" applyAlignment="1"/>
    <xf numFmtId="0" fontId="0" fillId="6" borderId="0" xfId="0" applyFill="1" applyAlignment="1"/>
    <xf numFmtId="0" fontId="46" fillId="6" borderId="0" xfId="0" applyFont="1" applyFill="1" applyAlignment="1">
      <alignment horizontal="center" vertical="center" wrapText="1"/>
    </xf>
    <xf numFmtId="0" fontId="36" fillId="6" borderId="9" xfId="0" applyFont="1" applyFill="1" applyBorder="1" applyAlignment="1">
      <alignment horizontal="center" vertical="center" wrapText="1"/>
    </xf>
    <xf numFmtId="0" fontId="36" fillId="6" borderId="10"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35" xfId="0" applyFont="1" applyFill="1" applyBorder="1" applyAlignment="1">
      <alignment horizontal="center" vertical="center" wrapText="1"/>
    </xf>
    <xf numFmtId="0" fontId="46" fillId="6" borderId="36" xfId="0" applyFont="1" applyFill="1" applyBorder="1" applyAlignment="1">
      <alignment horizontal="center" vertical="center" wrapText="1"/>
    </xf>
    <xf numFmtId="0" fontId="36" fillId="6" borderId="55" xfId="0" applyFont="1" applyFill="1" applyBorder="1" applyAlignment="1">
      <alignment horizontal="center"/>
    </xf>
    <xf numFmtId="0" fontId="36" fillId="6" borderId="48" xfId="0" applyFont="1" applyFill="1" applyBorder="1" applyAlignment="1">
      <alignment horizontal="center" vertical="center" wrapText="1"/>
    </xf>
    <xf numFmtId="0" fontId="36" fillId="6" borderId="49" xfId="0" applyFont="1" applyFill="1" applyBorder="1" applyAlignment="1">
      <alignment horizontal="center" vertical="center" wrapText="1"/>
    </xf>
    <xf numFmtId="0" fontId="36" fillId="6" borderId="48" xfId="0" applyFont="1" applyFill="1" applyBorder="1" applyAlignment="1">
      <alignment horizontal="center"/>
    </xf>
    <xf numFmtId="0" fontId="36" fillId="6" borderId="3" xfId="0" applyFont="1" applyFill="1" applyBorder="1" applyAlignment="1">
      <alignment horizontal="center"/>
    </xf>
    <xf numFmtId="0" fontId="36" fillId="6" borderId="5"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6" fillId="6" borderId="55" xfId="0" applyFont="1" applyFill="1" applyBorder="1" applyAlignment="1" applyProtection="1">
      <alignment horizontal="center"/>
      <protection locked="0"/>
    </xf>
    <xf numFmtId="0" fontId="36" fillId="6" borderId="72" xfId="0" applyFont="1" applyFill="1" applyBorder="1" applyAlignment="1" applyProtection="1">
      <alignment horizontal="center"/>
      <protection locked="0"/>
    </xf>
    <xf numFmtId="0" fontId="36" fillId="6" borderId="29" xfId="0" applyFont="1" applyFill="1" applyBorder="1" applyAlignment="1">
      <alignment horizontal="center"/>
    </xf>
    <xf numFmtId="0" fontId="0" fillId="8" borderId="17" xfId="0" applyFill="1" applyBorder="1" applyAlignment="1">
      <alignment horizontal="center"/>
    </xf>
    <xf numFmtId="0" fontId="0" fillId="8" borderId="17" xfId="0" applyFill="1" applyBorder="1" applyAlignment="1">
      <alignment horizontal="right"/>
    </xf>
    <xf numFmtId="0" fontId="25" fillId="6" borderId="12" xfId="0" applyFont="1" applyFill="1" applyBorder="1" applyAlignment="1">
      <alignment horizontal="left"/>
    </xf>
    <xf numFmtId="0" fontId="30" fillId="6" borderId="56" xfId="0" applyFont="1" applyFill="1" applyBorder="1" applyAlignment="1">
      <alignment vertical="center" wrapText="1"/>
    </xf>
    <xf numFmtId="0" fontId="30" fillId="6" borderId="16" xfId="0" applyFont="1" applyFill="1" applyBorder="1" applyAlignment="1">
      <alignment vertical="center" wrapText="1"/>
    </xf>
    <xf numFmtId="0" fontId="30" fillId="6" borderId="39" xfId="0" applyFont="1" applyFill="1" applyBorder="1" applyAlignment="1">
      <alignment vertical="center" wrapText="1"/>
    </xf>
    <xf numFmtId="0" fontId="30" fillId="6" borderId="56"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30" fillId="6" borderId="39" xfId="0" applyFont="1" applyFill="1" applyBorder="1" applyAlignment="1">
      <alignment horizontal="left" vertical="center" wrapText="1"/>
    </xf>
    <xf numFmtId="0" fontId="14" fillId="6" borderId="16" xfId="0" applyFont="1" applyFill="1" applyBorder="1" applyAlignment="1">
      <alignment vertical="center"/>
    </xf>
    <xf numFmtId="0" fontId="14" fillId="6" borderId="39" xfId="0" applyFont="1" applyFill="1" applyBorder="1" applyAlignment="1">
      <alignment vertical="center"/>
    </xf>
    <xf numFmtId="0" fontId="0" fillId="0" borderId="16" xfId="0" applyBorder="1" applyAlignment="1">
      <alignment horizontal="center" vertical="center" wrapText="1"/>
    </xf>
    <xf numFmtId="0" fontId="0" fillId="0" borderId="39" xfId="0" applyBorder="1" applyAlignment="1">
      <alignment horizontal="center" vertical="center" wrapText="1"/>
    </xf>
    <xf numFmtId="0" fontId="0" fillId="6" borderId="0" xfId="0" applyFill="1" applyAlignment="1">
      <alignment horizontal="center" wrapText="1"/>
    </xf>
    <xf numFmtId="0" fontId="0" fillId="6" borderId="0" xfId="1" applyNumberFormat="1" applyFont="1" applyFill="1" applyAlignment="1">
      <alignment horizontal="center"/>
    </xf>
    <xf numFmtId="0" fontId="17" fillId="6" borderId="30" xfId="0" applyFont="1" applyFill="1" applyBorder="1"/>
    <xf numFmtId="0" fontId="14" fillId="6" borderId="31" xfId="0" applyFont="1" applyFill="1" applyBorder="1"/>
    <xf numFmtId="0" fontId="17" fillId="6" borderId="32" xfId="0" applyFont="1" applyFill="1" applyBorder="1"/>
  </cellXfs>
  <cellStyles count="11">
    <cellStyle name="Bad" xfId="4" builtinId="27"/>
    <cellStyle name="Comma" xfId="1" builtinId="3"/>
    <cellStyle name="Currency" xfId="6" builtinId="4"/>
    <cellStyle name="Good" xfId="3" builtinId="26"/>
    <cellStyle name="Hyperlink" xfId="8" builtinId="8"/>
    <cellStyle name="Hyperlink 2" xfId="10" xr:uid="{00000000-0005-0000-0000-000005000000}"/>
    <cellStyle name="Neutral" xfId="5" builtinId="28"/>
    <cellStyle name="Normal" xfId="0" builtinId="0"/>
    <cellStyle name="Normal 2" xfId="9" xr:uid="{00000000-0005-0000-0000-000008000000}"/>
    <cellStyle name="Normal_VA-BLUEPRINT" xfId="7" xr:uid="{00000000-0005-0000-0000-000009000000}"/>
    <cellStyle name="Percent" xfId="2" builtinId="5"/>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F497D"/>
      <color rgb="FF4BACC6"/>
      <color rgb="FFFFC000"/>
      <color rgb="FF9BBB59"/>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832558</xdr:colOff>
      <xdr:row>0</xdr:row>
      <xdr:rowOff>1</xdr:rowOff>
    </xdr:from>
    <xdr:to>
      <xdr:col>6</xdr:col>
      <xdr:colOff>51096</xdr:colOff>
      <xdr:row>1</xdr:row>
      <xdr:rowOff>1304634</xdr:rowOff>
    </xdr:to>
    <xdr:pic>
      <xdr:nvPicPr>
        <xdr:cNvPr id="2" name="Picture 1">
          <a:extLst>
            <a:ext uri="{FF2B5EF4-FFF2-40B4-BE49-F238E27FC236}">
              <a16:creationId xmlns:a16="http://schemas.microsoft.com/office/drawing/2014/main" id="{476AD301-96FA-D749-A0B1-A1B1F8AA63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9958" y="1"/>
          <a:ext cx="2590388" cy="1418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71"/>
  <sheetViews>
    <sheetView showGridLines="0" topLeftCell="Q2" zoomScaleNormal="100" workbookViewId="0">
      <selection activeCell="H14" sqref="H14"/>
    </sheetView>
  </sheetViews>
  <sheetFormatPr baseColWidth="10" defaultColWidth="10.1640625" defaultRowHeight="13"/>
  <cols>
    <col min="1" max="1" width="2.83203125" style="515" customWidth="1"/>
    <col min="2" max="2" width="23.83203125" style="515" customWidth="1"/>
    <col min="3" max="3" width="4.1640625" style="515" customWidth="1"/>
    <col min="4" max="4" width="23.83203125" style="515" customWidth="1"/>
    <col min="5" max="5" width="2.83203125" style="515" customWidth="1"/>
    <col min="6" max="6" width="23.83203125" style="515" customWidth="1"/>
    <col min="7" max="7" width="2.83203125" style="515" customWidth="1"/>
    <col min="8" max="8" width="23.83203125" style="515" customWidth="1"/>
    <col min="9" max="9" width="2.83203125" style="515" customWidth="1"/>
    <col min="10" max="10" width="20.5" style="515" customWidth="1"/>
    <col min="11" max="11" width="2.83203125" style="515" customWidth="1"/>
    <col min="12" max="12" width="17.6640625" style="515" hidden="1" customWidth="1"/>
    <col min="13" max="13" width="20" style="515" hidden="1" customWidth="1"/>
    <col min="14" max="33" width="10.1640625" style="515"/>
    <col min="34" max="36" width="10.1640625" style="847"/>
    <col min="37" max="16384" width="10.1640625" style="515"/>
  </cols>
  <sheetData>
    <row r="1" spans="1:33" ht="9" customHeight="1">
      <c r="A1" s="510"/>
      <c r="B1" s="511"/>
      <c r="C1" s="511"/>
      <c r="D1" s="511"/>
      <c r="E1" s="511"/>
      <c r="F1" s="511"/>
      <c r="G1" s="511"/>
      <c r="H1" s="511"/>
      <c r="I1" s="511"/>
      <c r="J1" s="511"/>
      <c r="K1" s="512"/>
      <c r="L1" s="846"/>
      <c r="M1" s="846"/>
      <c r="N1" s="514"/>
      <c r="O1" s="514"/>
      <c r="P1" s="514"/>
      <c r="Q1" s="514"/>
      <c r="R1" s="514"/>
      <c r="S1" s="514"/>
      <c r="T1" s="514"/>
      <c r="U1" s="514"/>
      <c r="V1" s="514"/>
      <c r="W1" s="514"/>
      <c r="X1" s="514"/>
      <c r="Y1" s="514"/>
      <c r="Z1" s="514"/>
      <c r="AA1" s="514"/>
      <c r="AB1" s="514"/>
      <c r="AC1" s="514"/>
      <c r="AD1" s="514"/>
      <c r="AE1" s="514"/>
      <c r="AF1" s="514"/>
      <c r="AG1" s="514"/>
    </row>
    <row r="2" spans="1:33" ht="110.5" customHeight="1" thickBot="1">
      <c r="A2" s="848"/>
      <c r="B2" s="849"/>
      <c r="C2" s="850"/>
      <c r="D2" s="851"/>
      <c r="E2" s="850"/>
      <c r="F2" s="850"/>
      <c r="G2" s="850"/>
      <c r="H2" s="850"/>
      <c r="I2" s="850"/>
      <c r="J2" s="850"/>
      <c r="K2" s="852"/>
      <c r="L2" s="853"/>
      <c r="M2" s="846"/>
      <c r="N2" s="854"/>
      <c r="O2" s="514"/>
      <c r="P2" s="514"/>
      <c r="Q2" s="514"/>
      <c r="R2" s="514"/>
      <c r="S2" s="514"/>
      <c r="T2" s="514"/>
      <c r="U2" s="514"/>
      <c r="V2" s="514"/>
      <c r="W2" s="514"/>
      <c r="X2" s="514"/>
      <c r="Y2" s="514"/>
      <c r="Z2" s="514"/>
      <c r="AA2" s="514"/>
      <c r="AB2" s="514"/>
      <c r="AC2" s="514"/>
      <c r="AD2" s="514"/>
      <c r="AE2" s="514"/>
      <c r="AF2" s="514"/>
      <c r="AG2" s="514"/>
    </row>
    <row r="3" spans="1:33" ht="33" customHeight="1">
      <c r="A3" s="855"/>
      <c r="B3" s="912" t="s">
        <v>1025</v>
      </c>
      <c r="C3" s="912"/>
      <c r="D3" s="912"/>
      <c r="E3" s="912"/>
      <c r="F3" s="912"/>
      <c r="G3" s="912"/>
      <c r="H3" s="912"/>
      <c r="I3" s="912"/>
      <c r="J3" s="912"/>
      <c r="K3" s="856"/>
      <c r="L3" s="846"/>
      <c r="M3" s="846" t="s">
        <v>752</v>
      </c>
      <c r="N3" s="854"/>
      <c r="O3" s="514"/>
      <c r="P3" s="514"/>
      <c r="Q3" s="514"/>
      <c r="R3" s="514"/>
      <c r="S3" s="514"/>
      <c r="T3" s="514"/>
      <c r="U3" s="514"/>
      <c r="V3" s="514"/>
      <c r="W3" s="514"/>
      <c r="X3" s="514"/>
      <c r="Y3" s="514"/>
      <c r="Z3" s="514"/>
      <c r="AA3" s="514"/>
      <c r="AB3" s="514"/>
      <c r="AC3" s="514"/>
      <c r="AD3" s="514"/>
      <c r="AE3" s="514"/>
      <c r="AF3" s="514"/>
      <c r="AG3" s="514"/>
    </row>
    <row r="4" spans="1:33" ht="29.25" customHeight="1">
      <c r="A4" s="855"/>
      <c r="B4" s="857" t="s">
        <v>1026</v>
      </c>
      <c r="C4" s="858"/>
      <c r="D4" s="859"/>
      <c r="E4" s="860"/>
      <c r="F4" s="860"/>
      <c r="G4" s="860"/>
      <c r="H4" s="860"/>
      <c r="I4" s="860"/>
      <c r="J4" s="861"/>
      <c r="K4" s="856"/>
      <c r="L4" s="846"/>
      <c r="M4" s="846"/>
      <c r="N4" s="514"/>
      <c r="O4" s="514"/>
      <c r="P4" s="514"/>
      <c r="Q4" s="514"/>
      <c r="R4" s="514"/>
      <c r="S4" s="514"/>
      <c r="T4" s="514"/>
      <c r="U4" s="514"/>
      <c r="V4" s="514"/>
      <c r="W4" s="514"/>
      <c r="X4" s="514"/>
      <c r="Y4" s="514"/>
      <c r="Z4" s="514"/>
      <c r="AA4" s="514"/>
      <c r="AB4" s="514"/>
      <c r="AC4" s="514"/>
      <c r="AD4" s="514"/>
      <c r="AE4" s="514"/>
      <c r="AF4" s="514"/>
      <c r="AG4" s="514"/>
    </row>
    <row r="5" spans="1:33" ht="7" customHeight="1">
      <c r="A5" s="855"/>
      <c r="B5" s="862"/>
      <c r="C5" s="863"/>
      <c r="D5" s="863"/>
      <c r="E5" s="863"/>
      <c r="F5" s="863"/>
      <c r="G5" s="863"/>
      <c r="H5" s="863"/>
      <c r="I5" s="863"/>
      <c r="J5" s="864"/>
      <c r="K5" s="856"/>
      <c r="L5" s="846"/>
      <c r="M5" s="846"/>
      <c r="N5" s="514"/>
      <c r="O5" s="514"/>
      <c r="P5" s="514"/>
      <c r="Q5" s="514"/>
      <c r="R5" s="514"/>
      <c r="S5" s="514"/>
      <c r="T5" s="514"/>
      <c r="U5" s="514"/>
      <c r="V5" s="514"/>
      <c r="W5" s="514"/>
      <c r="X5" s="514"/>
      <c r="Y5" s="514"/>
      <c r="Z5" s="514"/>
      <c r="AA5" s="514"/>
      <c r="AB5" s="514"/>
      <c r="AC5" s="514"/>
      <c r="AD5" s="514"/>
      <c r="AE5" s="514"/>
      <c r="AF5" s="514"/>
      <c r="AG5" s="514"/>
    </row>
    <row r="6" spans="1:33" ht="23" customHeight="1">
      <c r="A6" s="855"/>
      <c r="B6" s="865" t="s">
        <v>7</v>
      </c>
      <c r="C6" s="865"/>
      <c r="D6" s="903"/>
      <c r="E6" s="904"/>
      <c r="F6" s="905"/>
      <c r="G6" s="863"/>
      <c r="H6" s="865" t="s">
        <v>1027</v>
      </c>
      <c r="I6" s="863"/>
      <c r="J6" s="866" t="s">
        <v>1028</v>
      </c>
      <c r="K6" s="856"/>
      <c r="L6" s="867"/>
      <c r="M6" s="846"/>
      <c r="N6" s="514"/>
      <c r="O6" s="514"/>
      <c r="P6" s="514"/>
      <c r="Q6" s="514"/>
      <c r="R6" s="514"/>
      <c r="S6" s="514"/>
      <c r="T6" s="514"/>
      <c r="U6" s="514"/>
      <c r="V6" s="514"/>
      <c r="W6" s="514"/>
      <c r="X6" s="514"/>
      <c r="Y6" s="514"/>
      <c r="Z6" s="514"/>
      <c r="AA6" s="514"/>
      <c r="AB6" s="514"/>
      <c r="AC6" s="514"/>
      <c r="AD6" s="514"/>
      <c r="AE6" s="514"/>
      <c r="AF6" s="514"/>
      <c r="AG6" s="514"/>
    </row>
    <row r="7" spans="1:33" ht="7" customHeight="1">
      <c r="A7" s="855"/>
      <c r="B7" s="862"/>
      <c r="C7" s="863"/>
      <c r="D7" s="863"/>
      <c r="E7" s="863"/>
      <c r="F7" s="863"/>
      <c r="G7" s="863"/>
      <c r="H7" s="863"/>
      <c r="I7" s="863"/>
      <c r="J7" s="864"/>
      <c r="K7" s="856"/>
      <c r="L7" s="846"/>
      <c r="M7" s="846"/>
      <c r="N7" s="514"/>
      <c r="O7" s="514"/>
      <c r="P7" s="514"/>
      <c r="Q7" s="514"/>
      <c r="R7" s="514"/>
      <c r="S7" s="514"/>
      <c r="T7" s="514"/>
      <c r="U7" s="514"/>
      <c r="V7" s="514"/>
      <c r="W7" s="514"/>
      <c r="X7" s="514"/>
      <c r="Y7" s="514"/>
      <c r="Z7" s="514"/>
      <c r="AA7" s="514"/>
      <c r="AB7" s="514"/>
      <c r="AC7" s="514"/>
      <c r="AD7" s="514"/>
      <c r="AE7" s="514"/>
      <c r="AF7" s="514"/>
      <c r="AG7" s="514"/>
    </row>
    <row r="8" spans="1:33" ht="23" customHeight="1">
      <c r="A8" s="855"/>
      <c r="B8" s="868" t="s">
        <v>1029</v>
      </c>
      <c r="C8" s="865"/>
      <c r="D8" s="903"/>
      <c r="E8" s="904"/>
      <c r="F8" s="905"/>
      <c r="G8" s="863"/>
      <c r="H8" s="869" t="s">
        <v>1056</v>
      </c>
      <c r="I8" s="863"/>
      <c r="J8" s="870"/>
      <c r="K8" s="856"/>
      <c r="L8" s="846"/>
      <c r="M8" s="846"/>
      <c r="N8" s="514"/>
      <c r="O8" s="514"/>
      <c r="P8" s="514"/>
      <c r="Q8" s="514"/>
      <c r="R8" s="514"/>
      <c r="S8" s="514"/>
      <c r="T8" s="514"/>
      <c r="U8" s="514"/>
      <c r="V8" s="514"/>
      <c r="W8" s="514"/>
      <c r="X8" s="514"/>
      <c r="Y8" s="514"/>
      <c r="Z8" s="514"/>
      <c r="AA8" s="514"/>
      <c r="AB8" s="514"/>
      <c r="AC8" s="514"/>
      <c r="AD8" s="514"/>
      <c r="AE8" s="514"/>
      <c r="AF8" s="514"/>
      <c r="AG8" s="514"/>
    </row>
    <row r="9" spans="1:33" ht="7" customHeight="1">
      <c r="A9" s="855"/>
      <c r="B9" s="862"/>
      <c r="C9" s="863"/>
      <c r="D9" s="863"/>
      <c r="E9" s="863"/>
      <c r="F9" s="863"/>
      <c r="G9" s="863"/>
      <c r="H9" s="863"/>
      <c r="I9" s="863"/>
      <c r="J9" s="864"/>
      <c r="K9" s="856"/>
      <c r="L9" s="846"/>
      <c r="M9" s="846"/>
      <c r="N9" s="514"/>
      <c r="O9" s="514"/>
      <c r="P9" s="514"/>
      <c r="Q9" s="514"/>
      <c r="R9" s="514"/>
      <c r="S9" s="514"/>
      <c r="T9" s="514"/>
      <c r="U9" s="514"/>
      <c r="V9" s="514"/>
      <c r="W9" s="514"/>
      <c r="X9" s="514"/>
      <c r="Y9" s="514"/>
      <c r="Z9" s="514"/>
      <c r="AA9" s="514"/>
      <c r="AB9" s="514"/>
      <c r="AC9" s="514"/>
      <c r="AD9" s="514"/>
      <c r="AE9" s="514"/>
      <c r="AF9" s="514"/>
      <c r="AG9" s="514"/>
    </row>
    <row r="10" spans="1:33" ht="29" customHeight="1">
      <c r="A10" s="855"/>
      <c r="B10" s="871" t="s">
        <v>1030</v>
      </c>
      <c r="C10" s="863"/>
      <c r="D10" s="913"/>
      <c r="E10" s="914"/>
      <c r="F10" s="915"/>
      <c r="G10" s="915"/>
      <c r="H10" s="915"/>
      <c r="I10" s="915"/>
      <c r="J10" s="916"/>
      <c r="K10" s="856"/>
      <c r="L10" s="846"/>
      <c r="M10" s="846"/>
      <c r="N10" s="854"/>
      <c r="O10" s="514"/>
      <c r="P10" s="514"/>
      <c r="Q10" s="514"/>
      <c r="R10" s="514"/>
      <c r="S10" s="514"/>
      <c r="T10" s="514"/>
      <c r="U10" s="514"/>
      <c r="V10" s="514"/>
      <c r="W10" s="514"/>
      <c r="X10" s="514"/>
      <c r="Y10" s="514"/>
      <c r="Z10" s="514"/>
      <c r="AA10" s="514"/>
      <c r="AB10" s="514"/>
      <c r="AC10" s="514"/>
      <c r="AD10" s="514"/>
      <c r="AE10" s="514"/>
      <c r="AF10" s="514"/>
      <c r="AG10" s="514"/>
    </row>
    <row r="11" spans="1:33" ht="6" customHeight="1">
      <c r="A11" s="855"/>
      <c r="B11" s="862"/>
      <c r="C11" s="863"/>
      <c r="D11" s="863"/>
      <c r="E11" s="863"/>
      <c r="F11" s="863"/>
      <c r="G11" s="863"/>
      <c r="H11" s="863"/>
      <c r="I11" s="863"/>
      <c r="J11" s="864"/>
      <c r="K11" s="856"/>
      <c r="L11" s="846"/>
      <c r="M11" s="846"/>
      <c r="N11" s="514"/>
      <c r="O11" s="514"/>
      <c r="P11" s="514"/>
      <c r="Q11" s="514"/>
      <c r="R11" s="514"/>
      <c r="S11" s="514"/>
      <c r="T11" s="514"/>
      <c r="U11" s="514"/>
      <c r="V11" s="514"/>
      <c r="W11" s="514"/>
      <c r="X11" s="514"/>
      <c r="Y11" s="514"/>
      <c r="Z11" s="514"/>
      <c r="AA11" s="514"/>
      <c r="AB11" s="514"/>
      <c r="AC11" s="514"/>
      <c r="AD11" s="514"/>
      <c r="AE11" s="514"/>
      <c r="AF11" s="514"/>
      <c r="AG11" s="514"/>
    </row>
    <row r="12" spans="1:33" ht="28.5" customHeight="1">
      <c r="A12" s="855"/>
      <c r="B12" s="862" t="s">
        <v>1031</v>
      </c>
      <c r="C12" s="863"/>
      <c r="D12" s="917"/>
      <c r="E12" s="918"/>
      <c r="F12" s="918"/>
      <c r="G12" s="918"/>
      <c r="H12" s="918"/>
      <c r="I12" s="918"/>
      <c r="J12" s="919"/>
      <c r="K12" s="856"/>
      <c r="L12" s="846"/>
      <c r="M12" s="846"/>
      <c r="N12" s="514"/>
      <c r="O12" s="514"/>
      <c r="P12" s="514"/>
      <c r="Q12" s="514"/>
      <c r="R12" s="514"/>
      <c r="S12" s="514"/>
      <c r="T12" s="514"/>
      <c r="U12" s="514"/>
      <c r="V12" s="514"/>
      <c r="W12" s="514"/>
      <c r="X12" s="514"/>
      <c r="Y12" s="514"/>
      <c r="Z12" s="514"/>
      <c r="AA12" s="514"/>
      <c r="AB12" s="514"/>
      <c r="AC12" s="514"/>
      <c r="AD12" s="514"/>
      <c r="AE12" s="514"/>
      <c r="AF12" s="514"/>
      <c r="AG12" s="514"/>
    </row>
    <row r="13" spans="1:33" ht="6" customHeight="1">
      <c r="A13" s="855"/>
      <c r="B13" s="862"/>
      <c r="C13" s="863"/>
      <c r="D13" s="863"/>
      <c r="E13" s="863"/>
      <c r="F13" s="863"/>
      <c r="G13" s="863"/>
      <c r="H13" s="863"/>
      <c r="I13" s="863"/>
      <c r="J13" s="864"/>
      <c r="K13" s="856"/>
      <c r="L13" s="846"/>
      <c r="M13" s="846"/>
      <c r="N13" s="514"/>
      <c r="O13" s="514"/>
      <c r="P13" s="514"/>
      <c r="Q13" s="514"/>
      <c r="R13" s="514"/>
      <c r="S13" s="514"/>
      <c r="T13" s="514"/>
      <c r="U13" s="514"/>
      <c r="V13" s="514"/>
      <c r="W13" s="514"/>
      <c r="X13" s="514"/>
      <c r="Y13" s="514"/>
      <c r="Z13" s="514"/>
      <c r="AA13" s="514"/>
      <c r="AB13" s="514"/>
      <c r="AC13" s="514"/>
      <c r="AD13" s="514"/>
      <c r="AE13" s="514"/>
      <c r="AF13" s="514"/>
      <c r="AG13" s="514"/>
    </row>
    <row r="14" spans="1:33" ht="23" customHeight="1">
      <c r="A14" s="855"/>
      <c r="B14" s="865" t="s">
        <v>1032</v>
      </c>
      <c r="C14" s="865"/>
      <c r="D14" s="872"/>
      <c r="E14" s="863"/>
      <c r="F14" s="873"/>
      <c r="G14" s="863"/>
      <c r="H14" s="869" t="s">
        <v>1033</v>
      </c>
      <c r="I14" s="863"/>
      <c r="J14" s="870"/>
      <c r="K14" s="856"/>
      <c r="L14" s="846"/>
      <c r="M14" s="846"/>
      <c r="N14" s="854"/>
      <c r="O14" s="514"/>
      <c r="P14" s="514"/>
      <c r="Q14" s="514"/>
      <c r="R14" s="514"/>
      <c r="S14" s="514"/>
      <c r="T14" s="514"/>
      <c r="U14" s="514"/>
      <c r="V14" s="514"/>
      <c r="W14" s="514"/>
      <c r="X14" s="514"/>
      <c r="Y14" s="514"/>
      <c r="Z14" s="514"/>
      <c r="AA14" s="514"/>
      <c r="AB14" s="514"/>
      <c r="AC14" s="514"/>
      <c r="AD14" s="514"/>
      <c r="AE14" s="514"/>
      <c r="AF14" s="514"/>
      <c r="AG14" s="514"/>
    </row>
    <row r="15" spans="1:33" ht="6" customHeight="1">
      <c r="A15" s="855"/>
      <c r="B15" s="874"/>
      <c r="C15" s="863"/>
      <c r="D15" s="863"/>
      <c r="E15" s="863"/>
      <c r="F15" s="863"/>
      <c r="G15" s="863"/>
      <c r="H15" s="863"/>
      <c r="I15" s="863"/>
      <c r="J15" s="864"/>
      <c r="K15" s="856"/>
      <c r="L15" s="846"/>
      <c r="M15" s="846"/>
      <c r="N15" s="514"/>
      <c r="O15" s="514"/>
      <c r="P15" s="514"/>
      <c r="Q15" s="514"/>
      <c r="R15" s="514"/>
      <c r="S15" s="514"/>
      <c r="T15" s="514"/>
      <c r="U15" s="514"/>
      <c r="V15" s="514"/>
      <c r="W15" s="514"/>
      <c r="X15" s="514"/>
      <c r="Y15" s="514"/>
      <c r="Z15" s="514"/>
      <c r="AA15" s="514"/>
      <c r="AB15" s="514"/>
      <c r="AC15" s="514"/>
      <c r="AD15" s="514"/>
      <c r="AE15" s="514"/>
      <c r="AF15" s="514"/>
      <c r="AG15" s="514"/>
    </row>
    <row r="16" spans="1:33" ht="18.75" customHeight="1">
      <c r="A16" s="855"/>
      <c r="B16" s="873" t="s">
        <v>1034</v>
      </c>
      <c r="C16" s="875"/>
      <c r="D16" s="920" t="s">
        <v>1035</v>
      </c>
      <c r="E16" s="921"/>
      <c r="F16" s="922"/>
      <c r="G16" s="876"/>
      <c r="H16" s="863"/>
      <c r="I16" s="863"/>
      <c r="J16" s="864"/>
      <c r="K16" s="856"/>
      <c r="L16" s="846"/>
      <c r="M16" s="846"/>
      <c r="N16" s="514"/>
      <c r="O16" s="514"/>
      <c r="P16" s="514"/>
      <c r="Q16" s="514"/>
      <c r="R16" s="514"/>
      <c r="S16" s="514"/>
      <c r="T16" s="514"/>
      <c r="U16" s="514"/>
      <c r="V16" s="514"/>
      <c r="W16" s="514"/>
      <c r="X16" s="514"/>
      <c r="Y16" s="514"/>
      <c r="Z16" s="514"/>
      <c r="AA16" s="514"/>
      <c r="AB16" s="514"/>
      <c r="AC16" s="514"/>
      <c r="AD16" s="514"/>
      <c r="AE16" s="514"/>
      <c r="AF16" s="514"/>
      <c r="AG16" s="514"/>
    </row>
    <row r="17" spans="1:36" ht="23" customHeight="1">
      <c r="A17" s="855"/>
      <c r="B17" s="877" t="s">
        <v>1036</v>
      </c>
      <c r="C17" s="863"/>
      <c r="D17" s="863"/>
      <c r="E17" s="863"/>
      <c r="F17" s="863"/>
      <c r="G17" s="863"/>
      <c r="H17" s="863"/>
      <c r="I17" s="863"/>
      <c r="J17" s="864"/>
      <c r="K17" s="856"/>
      <c r="L17" s="846"/>
      <c r="M17" s="846"/>
      <c r="N17" s="854"/>
      <c r="O17" s="514"/>
      <c r="P17" s="514"/>
      <c r="Q17" s="514"/>
      <c r="R17" s="514"/>
      <c r="S17" s="514"/>
      <c r="T17" s="514"/>
      <c r="U17" s="514"/>
      <c r="V17" s="514"/>
      <c r="W17" s="514"/>
      <c r="X17" s="514"/>
      <c r="Y17" s="514"/>
      <c r="Z17" s="514"/>
      <c r="AA17" s="514"/>
      <c r="AB17" s="514"/>
      <c r="AC17" s="514"/>
      <c r="AD17" s="514"/>
      <c r="AE17" s="514"/>
      <c r="AF17" s="514"/>
      <c r="AG17" s="514"/>
    </row>
    <row r="18" spans="1:36" ht="14.25" customHeight="1">
      <c r="A18" s="855"/>
      <c r="B18" s="874"/>
      <c r="C18" s="876"/>
      <c r="D18" s="878" t="s">
        <v>1037</v>
      </c>
      <c r="E18" s="879"/>
      <c r="F18" s="878" t="s">
        <v>1038</v>
      </c>
      <c r="G18" s="876"/>
      <c r="H18" s="878" t="s">
        <v>1039</v>
      </c>
      <c r="I18" s="863"/>
      <c r="J18" s="877"/>
      <c r="K18" s="856"/>
      <c r="L18" s="846"/>
      <c r="M18" s="846"/>
      <c r="N18" s="514"/>
      <c r="O18" s="514"/>
      <c r="P18" s="514"/>
      <c r="Q18" s="514"/>
      <c r="R18" s="514"/>
      <c r="S18" s="514"/>
      <c r="T18" s="514"/>
      <c r="U18" s="514"/>
      <c r="V18" s="514"/>
      <c r="W18" s="514"/>
      <c r="X18" s="514"/>
      <c r="Y18" s="514"/>
      <c r="Z18" s="514"/>
      <c r="AA18" s="514"/>
      <c r="AB18" s="514"/>
      <c r="AC18" s="514"/>
      <c r="AD18" s="514"/>
      <c r="AE18" s="514"/>
      <c r="AF18" s="514"/>
      <c r="AG18" s="514"/>
    </row>
    <row r="19" spans="1:36" ht="6" customHeight="1">
      <c r="A19" s="855"/>
      <c r="B19" s="874"/>
      <c r="C19" s="880"/>
      <c r="D19" s="881"/>
      <c r="E19" s="880"/>
      <c r="F19" s="864"/>
      <c r="G19" s="863"/>
      <c r="H19" s="863"/>
      <c r="I19" s="863"/>
      <c r="J19" s="864"/>
      <c r="K19" s="856"/>
      <c r="L19" s="846"/>
      <c r="M19" s="846"/>
      <c r="N19" s="514"/>
      <c r="O19" s="514"/>
      <c r="P19" s="514"/>
      <c r="Q19" s="514"/>
      <c r="R19" s="514"/>
      <c r="S19" s="514"/>
      <c r="T19" s="514"/>
      <c r="U19" s="514"/>
      <c r="V19" s="514"/>
      <c r="W19" s="514"/>
      <c r="X19" s="514"/>
      <c r="Y19" s="514"/>
      <c r="Z19" s="514"/>
      <c r="AA19" s="514"/>
      <c r="AB19" s="514"/>
      <c r="AC19" s="514"/>
      <c r="AD19" s="514"/>
      <c r="AE19" s="514"/>
      <c r="AF19" s="514"/>
      <c r="AG19" s="514"/>
    </row>
    <row r="20" spans="1:36" ht="12.75" customHeight="1">
      <c r="A20" s="855"/>
      <c r="B20" s="874"/>
      <c r="C20" s="876"/>
      <c r="D20" s="878" t="s">
        <v>1040</v>
      </c>
      <c r="E20" s="879"/>
      <c r="F20" s="878" t="s">
        <v>1041</v>
      </c>
      <c r="G20" s="863"/>
      <c r="H20" s="863"/>
      <c r="I20" s="863"/>
      <c r="J20" s="877"/>
      <c r="K20" s="856"/>
      <c r="L20" s="846"/>
      <c r="M20" s="846"/>
      <c r="N20" s="514"/>
      <c r="O20" s="514"/>
      <c r="P20" s="514"/>
      <c r="Q20" s="514"/>
      <c r="R20" s="514"/>
      <c r="S20" s="514"/>
      <c r="T20" s="514"/>
      <c r="U20" s="514"/>
      <c r="V20" s="514"/>
      <c r="W20" s="514"/>
      <c r="X20" s="514"/>
      <c r="Y20" s="514"/>
      <c r="Z20" s="514"/>
      <c r="AA20" s="514"/>
      <c r="AB20" s="514"/>
      <c r="AC20" s="514"/>
      <c r="AD20" s="514"/>
      <c r="AE20" s="514"/>
      <c r="AF20" s="514"/>
      <c r="AG20" s="514"/>
    </row>
    <row r="21" spans="1:36" ht="7.5" customHeight="1">
      <c r="A21" s="855"/>
      <c r="B21" s="874"/>
      <c r="C21" s="877"/>
      <c r="D21" s="882"/>
      <c r="E21" s="877"/>
      <c r="F21" s="863"/>
      <c r="H21" s="863"/>
      <c r="J21" s="877"/>
      <c r="K21" s="856"/>
      <c r="L21" s="846"/>
      <c r="M21" s="846"/>
      <c r="N21" s="514"/>
      <c r="O21" s="514"/>
      <c r="P21" s="514"/>
      <c r="Q21" s="514"/>
      <c r="R21" s="514"/>
      <c r="S21" s="514"/>
      <c r="T21" s="514"/>
      <c r="U21" s="514"/>
      <c r="V21" s="514"/>
      <c r="W21" s="514"/>
      <c r="X21" s="514"/>
      <c r="Y21" s="514"/>
      <c r="Z21" s="514"/>
      <c r="AA21" s="514"/>
      <c r="AB21" s="514"/>
      <c r="AC21" s="514"/>
      <c r="AD21" s="514"/>
      <c r="AE21" s="514"/>
      <c r="AF21" s="514"/>
      <c r="AG21" s="514"/>
    </row>
    <row r="22" spans="1:36" ht="23" customHeight="1">
      <c r="A22" s="855"/>
      <c r="B22" s="865" t="s">
        <v>1042</v>
      </c>
      <c r="C22" s="865"/>
      <c r="D22" s="903"/>
      <c r="E22" s="904"/>
      <c r="F22" s="905"/>
      <c r="G22" s="863"/>
      <c r="H22" s="863"/>
      <c r="I22" s="863"/>
      <c r="J22" s="864"/>
      <c r="K22" s="856"/>
      <c r="L22" s="846"/>
      <c r="M22" s="846"/>
      <c r="N22" s="514"/>
      <c r="O22" s="514"/>
      <c r="P22" s="514"/>
      <c r="Q22" s="514"/>
      <c r="R22" s="514"/>
      <c r="S22" s="514"/>
      <c r="T22" s="514"/>
      <c r="U22" s="514"/>
      <c r="V22" s="514"/>
      <c r="W22" s="514"/>
      <c r="X22" s="514"/>
      <c r="Y22" s="514"/>
      <c r="Z22" s="514"/>
      <c r="AA22" s="514"/>
      <c r="AB22" s="514"/>
      <c r="AC22" s="514"/>
      <c r="AD22" s="514"/>
      <c r="AE22" s="514"/>
      <c r="AF22" s="514"/>
      <c r="AG22" s="514"/>
    </row>
    <row r="23" spans="1:36" ht="7.5" customHeight="1">
      <c r="A23" s="855"/>
      <c r="B23" s="863"/>
      <c r="C23" s="863"/>
      <c r="D23" s="863"/>
      <c r="E23" s="863"/>
      <c r="F23" s="863"/>
      <c r="G23" s="863"/>
      <c r="H23" s="863"/>
      <c r="I23" s="863"/>
      <c r="J23" s="863"/>
      <c r="K23" s="856"/>
      <c r="L23" s="846"/>
      <c r="M23" s="846"/>
      <c r="N23" s="514"/>
      <c r="O23" s="514"/>
      <c r="P23" s="514"/>
      <c r="Q23" s="514"/>
      <c r="R23" s="514"/>
      <c r="S23" s="514"/>
      <c r="T23" s="514"/>
      <c r="U23" s="514"/>
      <c r="V23" s="514"/>
      <c r="W23" s="514"/>
      <c r="X23" s="514"/>
      <c r="Y23" s="514"/>
      <c r="Z23" s="514"/>
      <c r="AA23" s="514"/>
      <c r="AB23" s="514"/>
      <c r="AC23" s="514"/>
      <c r="AD23" s="514"/>
      <c r="AE23" s="514"/>
      <c r="AF23" s="514"/>
      <c r="AG23" s="514"/>
    </row>
    <row r="24" spans="1:36" ht="23" customHeight="1">
      <c r="A24" s="855"/>
      <c r="B24" s="865" t="s">
        <v>1043</v>
      </c>
      <c r="C24" s="865"/>
      <c r="D24" s="883"/>
      <c r="E24" s="884"/>
      <c r="F24" s="884"/>
      <c r="G24" s="884"/>
      <c r="H24" s="884"/>
      <c r="I24" s="884"/>
      <c r="J24" s="884"/>
      <c r="K24" s="856"/>
      <c r="L24" s="846"/>
      <c r="M24" s="846"/>
      <c r="N24" s="514"/>
      <c r="O24" s="514"/>
      <c r="P24" s="514"/>
      <c r="Q24" s="514"/>
      <c r="R24" s="514"/>
      <c r="S24" s="514"/>
      <c r="T24" s="514"/>
      <c r="U24" s="514"/>
      <c r="V24" s="514"/>
      <c r="W24" s="514"/>
      <c r="X24" s="514"/>
      <c r="Y24" s="514"/>
      <c r="Z24" s="514"/>
      <c r="AA24" s="514"/>
      <c r="AB24" s="514"/>
      <c r="AC24" s="514"/>
      <c r="AD24" s="514"/>
      <c r="AE24" s="514"/>
      <c r="AF24" s="514"/>
      <c r="AG24" s="514"/>
    </row>
    <row r="25" spans="1:36" ht="64.25" customHeight="1">
      <c r="A25" s="855"/>
      <c r="B25" s="906"/>
      <c r="C25" s="907"/>
      <c r="D25" s="907"/>
      <c r="E25" s="907"/>
      <c r="F25" s="907"/>
      <c r="G25" s="907"/>
      <c r="H25" s="907"/>
      <c r="I25" s="907"/>
      <c r="J25" s="908"/>
      <c r="K25" s="856"/>
      <c r="L25" s="846"/>
      <c r="M25" s="846"/>
      <c r="N25" s="514"/>
      <c r="O25" s="514"/>
      <c r="P25" s="514"/>
      <c r="Q25" s="514"/>
      <c r="R25" s="514"/>
      <c r="S25" s="514"/>
      <c r="T25" s="514"/>
      <c r="U25" s="514"/>
      <c r="V25" s="514"/>
      <c r="W25" s="514"/>
      <c r="X25" s="514"/>
      <c r="Y25" s="514"/>
      <c r="Z25" s="514"/>
      <c r="AA25" s="514"/>
      <c r="AB25" s="514"/>
      <c r="AC25" s="514"/>
      <c r="AD25" s="514"/>
      <c r="AE25" s="514"/>
      <c r="AF25" s="514"/>
      <c r="AG25" s="514"/>
    </row>
    <row r="26" spans="1:36" ht="7.5" customHeight="1">
      <c r="A26" s="855"/>
      <c r="B26" s="863"/>
      <c r="C26" s="863"/>
      <c r="D26" s="863"/>
      <c r="E26" s="863"/>
      <c r="F26" s="863"/>
      <c r="G26" s="863"/>
      <c r="H26" s="863"/>
      <c r="I26" s="863"/>
      <c r="J26" s="863"/>
      <c r="K26" s="856"/>
      <c r="L26" s="846"/>
      <c r="M26" s="846"/>
      <c r="N26" s="514"/>
      <c r="O26" s="514"/>
      <c r="P26" s="514"/>
      <c r="Q26" s="514"/>
      <c r="R26" s="514"/>
      <c r="S26" s="514"/>
      <c r="T26" s="514"/>
      <c r="U26" s="514"/>
      <c r="V26" s="514"/>
      <c r="W26" s="514"/>
      <c r="X26" s="514"/>
      <c r="Y26" s="514"/>
      <c r="Z26" s="514"/>
      <c r="AA26" s="514"/>
      <c r="AB26" s="514"/>
      <c r="AC26" s="514"/>
      <c r="AD26" s="514"/>
      <c r="AE26" s="514"/>
      <c r="AF26" s="514"/>
      <c r="AG26" s="514"/>
    </row>
    <row r="27" spans="1:36" ht="23" customHeight="1">
      <c r="A27" s="855"/>
      <c r="B27" s="865" t="s">
        <v>1044</v>
      </c>
      <c r="C27" s="884"/>
      <c r="D27" s="883"/>
      <c r="F27" s="847"/>
      <c r="G27" s="884"/>
      <c r="H27" s="909"/>
      <c r="I27" s="910"/>
      <c r="J27" s="884"/>
      <c r="K27" s="856"/>
      <c r="L27" s="846" t="s">
        <v>1045</v>
      </c>
      <c r="M27" s="846"/>
      <c r="N27" s="854"/>
      <c r="O27" s="514"/>
      <c r="P27" s="514"/>
      <c r="Q27" s="514"/>
      <c r="R27" s="514"/>
      <c r="S27" s="514"/>
      <c r="T27" s="514"/>
      <c r="U27" s="514"/>
      <c r="V27" s="514"/>
      <c r="W27" s="514"/>
      <c r="X27" s="514"/>
      <c r="Y27" s="514"/>
      <c r="Z27" s="514"/>
      <c r="AA27" s="514"/>
      <c r="AB27" s="514"/>
      <c r="AC27" s="514"/>
      <c r="AD27" s="514"/>
      <c r="AE27" s="514"/>
      <c r="AF27" s="514"/>
      <c r="AG27" s="514"/>
    </row>
    <row r="28" spans="1:36" ht="11.5" customHeight="1">
      <c r="A28" s="855"/>
      <c r="B28" s="863"/>
      <c r="C28" s="863"/>
      <c r="D28" s="863"/>
      <c r="E28" s="863"/>
      <c r="F28" s="863"/>
      <c r="G28" s="863"/>
      <c r="H28" s="863"/>
      <c r="I28" s="863"/>
      <c r="J28" s="863"/>
      <c r="K28" s="856"/>
      <c r="L28" s="846" t="s">
        <v>1046</v>
      </c>
      <c r="M28" s="846"/>
      <c r="N28" s="514"/>
      <c r="O28" s="514"/>
      <c r="P28" s="514"/>
      <c r="Q28" s="514"/>
      <c r="R28" s="514"/>
      <c r="S28" s="514"/>
      <c r="T28" s="514"/>
      <c r="U28" s="514"/>
      <c r="V28" s="514"/>
      <c r="W28" s="514"/>
      <c r="X28" s="514"/>
      <c r="Y28" s="514"/>
      <c r="Z28" s="514"/>
      <c r="AA28" s="514"/>
      <c r="AB28" s="514"/>
      <c r="AC28" s="514"/>
      <c r="AD28" s="514"/>
      <c r="AE28" s="514"/>
      <c r="AF28" s="514"/>
      <c r="AG28" s="514"/>
    </row>
    <row r="29" spans="1:36" ht="23" customHeight="1">
      <c r="A29" s="855"/>
      <c r="B29" s="911" t="s">
        <v>1047</v>
      </c>
      <c r="C29" s="911"/>
      <c r="D29" s="911"/>
      <c r="E29" s="911"/>
      <c r="F29" s="911"/>
      <c r="G29" s="911"/>
      <c r="H29" s="911"/>
      <c r="I29" s="911"/>
      <c r="J29" s="911"/>
      <c r="K29" s="856"/>
      <c r="L29" s="846"/>
      <c r="M29" s="846"/>
      <c r="N29" s="514"/>
      <c r="O29" s="514"/>
      <c r="P29" s="514"/>
      <c r="Q29" s="514"/>
      <c r="R29" s="514"/>
      <c r="S29" s="514"/>
      <c r="T29" s="514"/>
      <c r="U29" s="514"/>
      <c r="V29" s="514"/>
      <c r="W29" s="514"/>
      <c r="X29" s="514"/>
      <c r="Y29" s="514"/>
      <c r="Z29" s="514"/>
      <c r="AA29" s="514"/>
      <c r="AB29" s="514"/>
      <c r="AC29" s="514"/>
      <c r="AD29" s="514"/>
      <c r="AE29" s="514"/>
      <c r="AF29" s="514"/>
      <c r="AG29" s="514"/>
    </row>
    <row r="30" spans="1:36" s="892" customFormat="1" ht="20" customHeight="1">
      <c r="A30" s="885"/>
      <c r="B30" s="886" t="s">
        <v>1048</v>
      </c>
      <c r="C30" s="886"/>
      <c r="D30" s="886" t="s">
        <v>1049</v>
      </c>
      <c r="E30" s="886"/>
      <c r="F30" s="886" t="s">
        <v>680</v>
      </c>
      <c r="G30" s="886"/>
      <c r="H30" s="886" t="s">
        <v>1050</v>
      </c>
      <c r="I30" s="886"/>
      <c r="J30" s="886" t="s">
        <v>681</v>
      </c>
      <c r="K30" s="887"/>
      <c r="L30" s="888"/>
      <c r="M30" s="888"/>
      <c r="N30" s="889"/>
      <c r="O30" s="890"/>
      <c r="P30" s="890"/>
      <c r="Q30" s="890"/>
      <c r="R30" s="890"/>
      <c r="S30" s="890"/>
      <c r="T30" s="890"/>
      <c r="U30" s="890"/>
      <c r="V30" s="890"/>
      <c r="W30" s="890"/>
      <c r="X30" s="890"/>
      <c r="Y30" s="890"/>
      <c r="Z30" s="890"/>
      <c r="AA30" s="890"/>
      <c r="AB30" s="890"/>
      <c r="AC30" s="890"/>
      <c r="AD30" s="890"/>
      <c r="AE30" s="890"/>
      <c r="AF30" s="890"/>
      <c r="AG30" s="890"/>
      <c r="AH30" s="891"/>
      <c r="AI30" s="891"/>
      <c r="AJ30" s="891"/>
    </row>
    <row r="31" spans="1:36" ht="16" customHeight="1">
      <c r="A31" s="855"/>
      <c r="B31" s="893"/>
      <c r="C31" s="894"/>
      <c r="D31" s="893"/>
      <c r="E31" s="894"/>
      <c r="F31" s="893"/>
      <c r="G31" s="894"/>
      <c r="H31" s="893"/>
      <c r="I31" s="894"/>
      <c r="J31" s="893"/>
      <c r="K31" s="856"/>
      <c r="L31" s="846"/>
      <c r="M31" s="846"/>
      <c r="N31" s="514"/>
      <c r="O31" s="514"/>
      <c r="P31" s="514"/>
      <c r="Q31" s="514"/>
      <c r="R31" s="514"/>
      <c r="S31" s="514"/>
      <c r="T31" s="514"/>
      <c r="U31" s="514"/>
      <c r="V31" s="514"/>
      <c r="W31" s="514"/>
      <c r="X31" s="514"/>
      <c r="Y31" s="514"/>
      <c r="Z31" s="514"/>
      <c r="AA31" s="514"/>
      <c r="AB31" s="514"/>
      <c r="AC31" s="514"/>
      <c r="AD31" s="514"/>
      <c r="AE31" s="514"/>
      <c r="AF31" s="514"/>
      <c r="AG31" s="514"/>
      <c r="AH31" s="515"/>
      <c r="AI31" s="515"/>
      <c r="AJ31" s="515"/>
    </row>
    <row r="32" spans="1:36" ht="7.5" customHeight="1">
      <c r="A32" s="855"/>
      <c r="B32" s="894"/>
      <c r="C32" s="894"/>
      <c r="D32" s="894"/>
      <c r="E32" s="894"/>
      <c r="F32" s="894"/>
      <c r="G32" s="894"/>
      <c r="H32" s="894"/>
      <c r="I32" s="894"/>
      <c r="J32" s="894"/>
      <c r="K32" s="856"/>
      <c r="L32" s="846"/>
      <c r="M32" s="846"/>
      <c r="N32" s="514"/>
      <c r="O32" s="514"/>
      <c r="P32" s="514"/>
      <c r="Q32" s="514"/>
      <c r="R32" s="514"/>
      <c r="S32" s="514"/>
      <c r="T32" s="514"/>
      <c r="U32" s="514"/>
      <c r="V32" s="514"/>
      <c r="W32" s="514"/>
      <c r="X32" s="514"/>
      <c r="Y32" s="514"/>
      <c r="Z32" s="514"/>
      <c r="AA32" s="514"/>
      <c r="AB32" s="514"/>
      <c r="AC32" s="514"/>
      <c r="AD32" s="514"/>
      <c r="AE32" s="514"/>
      <c r="AF32" s="514"/>
      <c r="AG32" s="514"/>
      <c r="AH32" s="515"/>
      <c r="AI32" s="515"/>
      <c r="AJ32" s="515"/>
    </row>
    <row r="33" spans="1:36" ht="16" customHeight="1">
      <c r="A33" s="855"/>
      <c r="B33" s="893"/>
      <c r="C33" s="894"/>
      <c r="D33" s="893"/>
      <c r="E33" s="894"/>
      <c r="F33" s="893"/>
      <c r="G33" s="894"/>
      <c r="H33" s="893"/>
      <c r="I33" s="894"/>
      <c r="J33" s="893"/>
      <c r="K33" s="856"/>
      <c r="L33" s="846"/>
      <c r="M33" s="846"/>
      <c r="N33" s="514"/>
      <c r="O33" s="514"/>
      <c r="P33" s="514"/>
      <c r="Q33" s="514"/>
      <c r="R33" s="514"/>
      <c r="S33" s="514"/>
      <c r="T33" s="514"/>
      <c r="U33" s="514"/>
      <c r="V33" s="514"/>
      <c r="W33" s="514"/>
      <c r="X33" s="514"/>
      <c r="Y33" s="514"/>
      <c r="Z33" s="514"/>
      <c r="AA33" s="514"/>
      <c r="AB33" s="514"/>
      <c r="AC33" s="514"/>
      <c r="AD33" s="514"/>
      <c r="AE33" s="514"/>
      <c r="AF33" s="514"/>
      <c r="AG33" s="514"/>
      <c r="AH33" s="515"/>
      <c r="AI33" s="515"/>
      <c r="AJ33" s="515"/>
    </row>
    <row r="34" spans="1:36" ht="7.5" customHeight="1">
      <c r="A34" s="855"/>
      <c r="B34" s="894"/>
      <c r="C34" s="894"/>
      <c r="D34" s="894"/>
      <c r="E34" s="894"/>
      <c r="F34" s="894"/>
      <c r="G34" s="894"/>
      <c r="H34" s="894"/>
      <c r="I34" s="894"/>
      <c r="J34" s="894"/>
      <c r="K34" s="856"/>
      <c r="L34" s="846"/>
      <c r="M34" s="846"/>
      <c r="N34" s="514"/>
      <c r="O34" s="514"/>
      <c r="P34" s="514"/>
      <c r="Q34" s="514"/>
      <c r="R34" s="514"/>
      <c r="S34" s="514"/>
      <c r="T34" s="514"/>
      <c r="U34" s="514"/>
      <c r="V34" s="514"/>
      <c r="W34" s="514"/>
      <c r="X34" s="514"/>
      <c r="Y34" s="514"/>
      <c r="Z34" s="514"/>
      <c r="AA34" s="514"/>
      <c r="AB34" s="514"/>
      <c r="AC34" s="514"/>
      <c r="AD34" s="514"/>
      <c r="AE34" s="514"/>
      <c r="AF34" s="514"/>
      <c r="AG34" s="514"/>
      <c r="AH34" s="515"/>
      <c r="AI34" s="515"/>
      <c r="AJ34" s="515"/>
    </row>
    <row r="35" spans="1:36" ht="16" customHeight="1">
      <c r="A35" s="855"/>
      <c r="B35" s="893"/>
      <c r="C35" s="894"/>
      <c r="D35" s="893"/>
      <c r="E35" s="894"/>
      <c r="F35" s="893"/>
      <c r="G35" s="894"/>
      <c r="H35" s="893"/>
      <c r="I35" s="894"/>
      <c r="J35" s="893"/>
      <c r="K35" s="856"/>
      <c r="L35" s="846"/>
      <c r="M35" s="846"/>
      <c r="N35" s="514"/>
      <c r="O35" s="514"/>
      <c r="P35" s="514"/>
      <c r="Q35" s="514"/>
      <c r="R35" s="514"/>
      <c r="S35" s="514"/>
      <c r="T35" s="514"/>
      <c r="U35" s="514"/>
      <c r="V35" s="514"/>
      <c r="W35" s="514"/>
      <c r="X35" s="514"/>
      <c r="Y35" s="514"/>
      <c r="Z35" s="514"/>
      <c r="AA35" s="514"/>
      <c r="AB35" s="514"/>
      <c r="AC35" s="514"/>
      <c r="AD35" s="514"/>
      <c r="AE35" s="514"/>
      <c r="AF35" s="514"/>
      <c r="AG35" s="514"/>
      <c r="AH35" s="515"/>
      <c r="AI35" s="515"/>
      <c r="AJ35" s="515"/>
    </row>
    <row r="36" spans="1:36" ht="7.5" customHeight="1">
      <c r="A36" s="855"/>
      <c r="B36" s="894"/>
      <c r="C36" s="894"/>
      <c r="D36" s="894"/>
      <c r="E36" s="894"/>
      <c r="F36" s="894"/>
      <c r="G36" s="894"/>
      <c r="H36" s="894"/>
      <c r="I36" s="894"/>
      <c r="J36" s="894"/>
      <c r="K36" s="856"/>
      <c r="L36" s="846"/>
      <c r="M36" s="846"/>
      <c r="N36" s="514"/>
      <c r="O36" s="514"/>
      <c r="P36" s="514"/>
      <c r="Q36" s="514"/>
      <c r="R36" s="514"/>
      <c r="S36" s="514"/>
      <c r="T36" s="514"/>
      <c r="U36" s="514"/>
      <c r="V36" s="514"/>
      <c r="W36" s="514"/>
      <c r="X36" s="514"/>
      <c r="Y36" s="514"/>
      <c r="Z36" s="514"/>
      <c r="AA36" s="514"/>
      <c r="AB36" s="514"/>
      <c r="AC36" s="514"/>
      <c r="AD36" s="514"/>
      <c r="AE36" s="514"/>
      <c r="AF36" s="514"/>
      <c r="AG36" s="514"/>
      <c r="AH36" s="515"/>
      <c r="AI36" s="515"/>
      <c r="AJ36" s="515"/>
    </row>
    <row r="37" spans="1:36" ht="16" customHeight="1">
      <c r="A37" s="855"/>
      <c r="B37" s="893"/>
      <c r="C37" s="894"/>
      <c r="D37" s="893"/>
      <c r="E37" s="894"/>
      <c r="F37" s="893"/>
      <c r="G37" s="894"/>
      <c r="H37" s="893"/>
      <c r="I37" s="894"/>
      <c r="J37" s="893"/>
      <c r="K37" s="856"/>
      <c r="L37" s="846"/>
      <c r="M37" s="846"/>
      <c r="N37" s="514"/>
      <c r="O37" s="514"/>
      <c r="P37" s="514"/>
      <c r="Q37" s="514"/>
      <c r="R37" s="514"/>
      <c r="S37" s="514"/>
      <c r="T37" s="514"/>
      <c r="U37" s="514"/>
      <c r="V37" s="514"/>
      <c r="W37" s="514"/>
      <c r="X37" s="514"/>
      <c r="Y37" s="514"/>
      <c r="Z37" s="514"/>
      <c r="AA37" s="514"/>
      <c r="AB37" s="514"/>
      <c r="AC37" s="514"/>
      <c r="AD37" s="514"/>
      <c r="AE37" s="514"/>
      <c r="AF37" s="514"/>
      <c r="AG37" s="514"/>
      <c r="AH37" s="515"/>
      <c r="AI37" s="515"/>
      <c r="AJ37" s="515"/>
    </row>
    <row r="38" spans="1:36" ht="7.5" customHeight="1">
      <c r="A38" s="855"/>
      <c r="B38" s="863"/>
      <c r="C38" s="863"/>
      <c r="D38" s="863"/>
      <c r="E38" s="863"/>
      <c r="F38" s="863"/>
      <c r="G38" s="863"/>
      <c r="H38" s="863"/>
      <c r="I38" s="863"/>
      <c r="J38" s="863"/>
      <c r="K38" s="856"/>
      <c r="L38" s="846"/>
      <c r="M38" s="846"/>
      <c r="N38" s="514"/>
      <c r="O38" s="514"/>
      <c r="P38" s="514"/>
      <c r="Q38" s="514"/>
      <c r="R38" s="514"/>
      <c r="S38" s="514"/>
      <c r="T38" s="514"/>
      <c r="U38" s="514"/>
      <c r="V38" s="514"/>
      <c r="W38" s="514"/>
      <c r="X38" s="514"/>
      <c r="Y38" s="514"/>
      <c r="Z38" s="514"/>
      <c r="AA38" s="514"/>
      <c r="AB38" s="514"/>
      <c r="AC38" s="514"/>
      <c r="AD38" s="514"/>
      <c r="AE38" s="514"/>
      <c r="AF38" s="514"/>
      <c r="AG38" s="514"/>
      <c r="AH38" s="515"/>
      <c r="AI38" s="515"/>
      <c r="AJ38" s="515"/>
    </row>
    <row r="39" spans="1:36" ht="16" customHeight="1">
      <c r="A39" s="855"/>
      <c r="B39" s="893"/>
      <c r="C39" s="894"/>
      <c r="D39" s="893"/>
      <c r="E39" s="894"/>
      <c r="F39" s="893"/>
      <c r="G39" s="894"/>
      <c r="H39" s="893"/>
      <c r="I39" s="894"/>
      <c r="J39" s="893"/>
      <c r="K39" s="856"/>
      <c r="L39" s="846"/>
      <c r="M39" s="846"/>
      <c r="N39" s="514"/>
      <c r="O39" s="514"/>
      <c r="P39" s="514"/>
      <c r="Q39" s="514"/>
      <c r="R39" s="514"/>
      <c r="S39" s="514"/>
      <c r="T39" s="514"/>
      <c r="U39" s="514"/>
      <c r="V39" s="514"/>
      <c r="W39" s="514"/>
      <c r="X39" s="514"/>
      <c r="Y39" s="514"/>
      <c r="Z39" s="514"/>
      <c r="AA39" s="514"/>
      <c r="AB39" s="514"/>
      <c r="AC39" s="514"/>
      <c r="AD39" s="514"/>
      <c r="AE39" s="514"/>
      <c r="AF39" s="514"/>
      <c r="AG39" s="514"/>
      <c r="AH39" s="515"/>
      <c r="AI39" s="515"/>
      <c r="AJ39" s="515"/>
    </row>
    <row r="40" spans="1:36" ht="7.5" customHeight="1">
      <c r="A40" s="855"/>
      <c r="B40" s="863"/>
      <c r="C40" s="863"/>
      <c r="D40" s="863"/>
      <c r="E40" s="863"/>
      <c r="F40" s="863"/>
      <c r="G40" s="863"/>
      <c r="H40" s="863"/>
      <c r="I40" s="863"/>
      <c r="J40" s="863"/>
      <c r="K40" s="856"/>
      <c r="L40" s="846"/>
      <c r="M40" s="846"/>
      <c r="N40" s="514"/>
      <c r="O40" s="514"/>
      <c r="P40" s="514"/>
      <c r="Q40" s="514"/>
      <c r="R40" s="514"/>
      <c r="S40" s="514"/>
      <c r="T40" s="514"/>
      <c r="U40" s="514"/>
      <c r="V40" s="514"/>
      <c r="W40" s="514"/>
      <c r="X40" s="514"/>
      <c r="Y40" s="514"/>
      <c r="Z40" s="514"/>
      <c r="AA40" s="514"/>
      <c r="AB40" s="514"/>
      <c r="AC40" s="514"/>
      <c r="AD40" s="514"/>
      <c r="AE40" s="514"/>
      <c r="AF40" s="514"/>
      <c r="AG40" s="514"/>
      <c r="AH40" s="515"/>
      <c r="AI40" s="515"/>
      <c r="AJ40" s="515"/>
    </row>
    <row r="41" spans="1:36" ht="16" customHeight="1">
      <c r="A41" s="855"/>
      <c r="B41" s="893"/>
      <c r="C41" s="894"/>
      <c r="D41" s="893"/>
      <c r="E41" s="894"/>
      <c r="F41" s="893"/>
      <c r="G41" s="894"/>
      <c r="H41" s="893"/>
      <c r="I41" s="894"/>
      <c r="J41" s="893"/>
      <c r="K41" s="856"/>
      <c r="L41" s="846"/>
      <c r="M41" s="846"/>
      <c r="N41" s="514"/>
      <c r="O41" s="514"/>
      <c r="P41" s="514"/>
      <c r="Q41" s="514"/>
      <c r="R41" s="514"/>
      <c r="S41" s="514"/>
      <c r="T41" s="514"/>
      <c r="U41" s="514"/>
      <c r="V41" s="514"/>
      <c r="W41" s="514"/>
      <c r="X41" s="514"/>
      <c r="Y41" s="514"/>
      <c r="Z41" s="514"/>
      <c r="AA41" s="514"/>
      <c r="AB41" s="514"/>
      <c r="AC41" s="514"/>
      <c r="AD41" s="514"/>
      <c r="AE41" s="514"/>
      <c r="AF41" s="514"/>
      <c r="AG41" s="514"/>
      <c r="AH41" s="515"/>
      <c r="AI41" s="515"/>
      <c r="AJ41" s="515"/>
    </row>
    <row r="42" spans="1:36" ht="7.5" customHeight="1">
      <c r="A42" s="855"/>
      <c r="B42" s="863"/>
      <c r="C42" s="863"/>
      <c r="D42" s="863"/>
      <c r="E42" s="863"/>
      <c r="F42" s="863"/>
      <c r="G42" s="863"/>
      <c r="H42" s="863"/>
      <c r="I42" s="863"/>
      <c r="J42" s="863"/>
      <c r="K42" s="856"/>
      <c r="L42" s="846"/>
      <c r="M42" s="846"/>
      <c r="N42" s="514"/>
      <c r="O42" s="514"/>
      <c r="P42" s="514"/>
      <c r="Q42" s="514"/>
      <c r="R42" s="514"/>
      <c r="S42" s="514"/>
      <c r="T42" s="514"/>
      <c r="U42" s="514"/>
      <c r="V42" s="514"/>
      <c r="W42" s="514"/>
      <c r="X42" s="514"/>
      <c r="Y42" s="514"/>
      <c r="Z42" s="514"/>
      <c r="AA42" s="514"/>
      <c r="AB42" s="514"/>
      <c r="AC42" s="514"/>
      <c r="AD42" s="514"/>
      <c r="AE42" s="514"/>
      <c r="AF42" s="514"/>
      <c r="AG42" s="514"/>
    </row>
    <row r="43" spans="1:36" s="900" customFormat="1" ht="27" customHeight="1">
      <c r="A43" s="895"/>
      <c r="B43" s="911" t="s">
        <v>1051</v>
      </c>
      <c r="C43" s="911"/>
      <c r="D43" s="911"/>
      <c r="E43" s="911"/>
      <c r="F43" s="911"/>
      <c r="G43" s="911"/>
      <c r="H43" s="911"/>
      <c r="I43" s="911"/>
      <c r="J43" s="911"/>
      <c r="K43" s="896"/>
      <c r="L43" s="897"/>
      <c r="M43" s="897"/>
      <c r="N43" s="898"/>
      <c r="O43" s="898"/>
      <c r="P43" s="898"/>
      <c r="Q43" s="898"/>
      <c r="R43" s="898"/>
      <c r="S43" s="898"/>
      <c r="T43" s="898"/>
      <c r="U43" s="898"/>
      <c r="V43" s="898"/>
      <c r="W43" s="898"/>
      <c r="X43" s="898"/>
      <c r="Y43" s="898"/>
      <c r="Z43" s="898"/>
      <c r="AA43" s="898"/>
      <c r="AB43" s="898"/>
      <c r="AC43" s="898"/>
      <c r="AD43" s="898"/>
      <c r="AE43" s="898"/>
      <c r="AF43" s="898"/>
      <c r="AG43" s="898"/>
      <c r="AH43" s="899"/>
      <c r="AI43" s="899"/>
      <c r="AJ43" s="899"/>
    </row>
    <row r="44" spans="1:36" ht="157.25" customHeight="1">
      <c r="A44" s="855"/>
      <c r="B44" s="906"/>
      <c r="C44" s="907"/>
      <c r="D44" s="907"/>
      <c r="E44" s="907"/>
      <c r="F44" s="907"/>
      <c r="G44" s="907"/>
      <c r="H44" s="907"/>
      <c r="I44" s="907"/>
      <c r="J44" s="908"/>
      <c r="K44" s="856"/>
      <c r="L44" s="846"/>
      <c r="M44" s="846"/>
      <c r="N44" s="514"/>
      <c r="O44" s="514"/>
      <c r="P44" s="514"/>
      <c r="Q44" s="514"/>
      <c r="R44" s="514"/>
      <c r="S44" s="514"/>
      <c r="T44" s="514"/>
      <c r="U44" s="514"/>
      <c r="V44" s="514"/>
      <c r="W44" s="514"/>
      <c r="X44" s="514"/>
      <c r="Y44" s="514"/>
      <c r="Z44" s="514"/>
      <c r="AA44" s="514"/>
      <c r="AB44" s="514"/>
      <c r="AC44" s="514"/>
      <c r="AD44" s="514"/>
      <c r="AE44" s="514"/>
      <c r="AF44" s="514"/>
      <c r="AG44" s="514"/>
    </row>
    <row r="45" spans="1:36" ht="7.5" customHeight="1">
      <c r="A45" s="855"/>
      <c r="B45" s="863"/>
      <c r="C45" s="863"/>
      <c r="D45" s="863"/>
      <c r="E45" s="863"/>
      <c r="F45" s="863"/>
      <c r="G45" s="863"/>
      <c r="H45" s="863"/>
      <c r="I45" s="863"/>
      <c r="J45" s="863"/>
      <c r="K45" s="856"/>
      <c r="L45" s="846"/>
      <c r="M45" s="846"/>
      <c r="N45" s="514"/>
      <c r="O45" s="514"/>
      <c r="P45" s="514"/>
      <c r="Q45" s="514"/>
      <c r="R45" s="514"/>
      <c r="S45" s="514"/>
      <c r="T45" s="514"/>
      <c r="U45" s="514"/>
      <c r="V45" s="514"/>
      <c r="W45" s="514"/>
      <c r="X45" s="514"/>
      <c r="Y45" s="514"/>
      <c r="Z45" s="514"/>
      <c r="AA45" s="514"/>
      <c r="AB45" s="514"/>
      <c r="AC45" s="514"/>
      <c r="AD45" s="514"/>
      <c r="AE45" s="514"/>
      <c r="AF45" s="514"/>
      <c r="AG45" s="514"/>
    </row>
    <row r="46" spans="1:36" ht="16.5" customHeight="1">
      <c r="A46" s="855"/>
      <c r="B46" s="877" t="s">
        <v>1052</v>
      </c>
      <c r="C46" s="903"/>
      <c r="D46" s="904"/>
      <c r="E46" s="904"/>
      <c r="F46" s="904"/>
      <c r="G46" s="904"/>
      <c r="H46" s="904"/>
      <c r="I46" s="904"/>
      <c r="J46" s="905"/>
      <c r="K46" s="856"/>
      <c r="L46" s="846"/>
      <c r="M46" s="846"/>
      <c r="N46" s="514"/>
      <c r="O46" s="514"/>
      <c r="P46" s="514"/>
      <c r="Q46" s="514"/>
      <c r="R46" s="514"/>
      <c r="S46" s="514"/>
      <c r="T46" s="514"/>
      <c r="U46" s="514"/>
      <c r="V46" s="514"/>
      <c r="W46" s="514"/>
      <c r="X46" s="514"/>
      <c r="Y46" s="514"/>
      <c r="Z46" s="514"/>
      <c r="AA46" s="514"/>
      <c r="AB46" s="514"/>
      <c r="AC46" s="514"/>
      <c r="AD46" s="514"/>
      <c r="AE46" s="514"/>
      <c r="AF46" s="514"/>
      <c r="AG46" s="514"/>
    </row>
    <row r="47" spans="1:36" ht="7.5" customHeight="1">
      <c r="A47" s="855"/>
      <c r="B47" s="863"/>
      <c r="C47" s="891"/>
      <c r="D47" s="891"/>
      <c r="E47" s="891"/>
      <c r="F47" s="891"/>
      <c r="G47" s="891"/>
      <c r="H47" s="891"/>
      <c r="I47" s="891"/>
      <c r="J47" s="891"/>
      <c r="K47" s="856"/>
      <c r="L47" s="846"/>
      <c r="M47" s="846"/>
      <c r="N47" s="514"/>
      <c r="O47" s="514"/>
      <c r="P47" s="514"/>
      <c r="Q47" s="514"/>
      <c r="R47" s="514"/>
      <c r="S47" s="514"/>
      <c r="T47" s="514"/>
      <c r="U47" s="514"/>
      <c r="V47" s="514"/>
      <c r="W47" s="514"/>
      <c r="X47" s="514"/>
      <c r="Y47" s="514"/>
      <c r="Z47" s="514"/>
      <c r="AA47" s="514"/>
      <c r="AB47" s="514"/>
      <c r="AC47" s="514"/>
      <c r="AD47" s="514"/>
      <c r="AE47" s="514"/>
      <c r="AF47" s="514"/>
      <c r="AG47" s="514"/>
    </row>
    <row r="48" spans="1:36" ht="15" customHeight="1">
      <c r="A48" s="855"/>
      <c r="B48" s="877" t="s">
        <v>1053</v>
      </c>
      <c r="C48" s="903"/>
      <c r="D48" s="904"/>
      <c r="E48" s="904"/>
      <c r="F48" s="904"/>
      <c r="G48" s="904"/>
      <c r="H48" s="904"/>
      <c r="I48" s="904"/>
      <c r="J48" s="905"/>
      <c r="K48" s="856"/>
      <c r="L48" s="846"/>
      <c r="M48" s="846"/>
      <c r="N48" s="514"/>
      <c r="O48" s="514"/>
      <c r="P48" s="514"/>
      <c r="Q48" s="514"/>
      <c r="R48" s="514"/>
      <c r="S48" s="514"/>
      <c r="T48" s="514"/>
      <c r="U48" s="514"/>
      <c r="V48" s="514"/>
      <c r="W48" s="514"/>
      <c r="X48" s="514"/>
      <c r="Y48" s="514"/>
      <c r="Z48" s="514"/>
      <c r="AA48" s="514"/>
      <c r="AB48" s="514"/>
      <c r="AC48" s="514"/>
      <c r="AD48" s="514"/>
      <c r="AE48" s="514"/>
      <c r="AF48" s="514"/>
      <c r="AG48" s="514"/>
    </row>
    <row r="49" spans="1:33" ht="7.5" customHeight="1">
      <c r="A49" s="855"/>
      <c r="B49" s="863"/>
      <c r="C49" s="891"/>
      <c r="D49" s="891"/>
      <c r="E49" s="891"/>
      <c r="F49" s="891"/>
      <c r="G49" s="891"/>
      <c r="H49" s="891"/>
      <c r="I49" s="891"/>
      <c r="J49" s="891"/>
      <c r="K49" s="856"/>
      <c r="L49" s="846"/>
      <c r="M49" s="846"/>
      <c r="N49" s="514"/>
      <c r="O49" s="514"/>
      <c r="P49" s="514"/>
      <c r="Q49" s="514"/>
      <c r="R49" s="514"/>
      <c r="S49" s="514"/>
      <c r="T49" s="514"/>
      <c r="U49" s="514"/>
      <c r="V49" s="514"/>
      <c r="W49" s="514"/>
      <c r="X49" s="514"/>
      <c r="Y49" s="514"/>
      <c r="Z49" s="514"/>
      <c r="AA49" s="514"/>
      <c r="AB49" s="514"/>
      <c r="AC49" s="514"/>
      <c r="AD49" s="514"/>
      <c r="AE49" s="514"/>
      <c r="AF49" s="514"/>
      <c r="AG49" s="514"/>
    </row>
    <row r="50" spans="1:33" ht="15" customHeight="1">
      <c r="A50" s="855"/>
      <c r="B50" s="877" t="s">
        <v>1054</v>
      </c>
      <c r="C50" s="903"/>
      <c r="D50" s="904"/>
      <c r="E50" s="904"/>
      <c r="F50" s="904"/>
      <c r="G50" s="904"/>
      <c r="H50" s="904"/>
      <c r="I50" s="904"/>
      <c r="J50" s="905"/>
      <c r="K50" s="856"/>
      <c r="L50" s="846"/>
      <c r="M50" s="846"/>
      <c r="N50" s="514"/>
      <c r="O50" s="514"/>
      <c r="P50" s="514"/>
      <c r="Q50" s="514"/>
      <c r="R50" s="514"/>
      <c r="S50" s="514"/>
      <c r="T50" s="514"/>
      <c r="U50" s="514"/>
      <c r="V50" s="514"/>
      <c r="W50" s="514"/>
      <c r="X50" s="514"/>
      <c r="Y50" s="514"/>
      <c r="Z50" s="514"/>
      <c r="AA50" s="514"/>
      <c r="AB50" s="514"/>
      <c r="AC50" s="514"/>
      <c r="AD50" s="514"/>
      <c r="AE50" s="514"/>
      <c r="AF50" s="514"/>
      <c r="AG50" s="514"/>
    </row>
    <row r="51" spans="1:33" ht="7.5" customHeight="1">
      <c r="A51" s="855"/>
      <c r="B51" s="863"/>
      <c r="C51" s="891"/>
      <c r="D51" s="891"/>
      <c r="E51" s="891"/>
      <c r="F51" s="891"/>
      <c r="G51" s="891"/>
      <c r="H51" s="891"/>
      <c r="I51" s="891"/>
      <c r="J51" s="891"/>
      <c r="K51" s="856"/>
      <c r="L51" s="846"/>
      <c r="M51" s="846"/>
      <c r="N51" s="514"/>
      <c r="O51" s="514"/>
      <c r="P51" s="514"/>
      <c r="Q51" s="514"/>
      <c r="R51" s="514"/>
      <c r="S51" s="514"/>
      <c r="T51" s="514"/>
      <c r="U51" s="514"/>
      <c r="V51" s="514"/>
      <c r="W51" s="514"/>
      <c r="X51" s="514"/>
      <c r="Y51" s="514"/>
      <c r="Z51" s="514"/>
      <c r="AA51" s="514"/>
      <c r="AB51" s="514"/>
      <c r="AC51" s="514"/>
      <c r="AD51" s="514"/>
      <c r="AE51" s="514"/>
      <c r="AF51" s="514"/>
      <c r="AG51" s="514"/>
    </row>
    <row r="52" spans="1:33" ht="15.75" customHeight="1">
      <c r="A52" s="855"/>
      <c r="B52" s="877" t="s">
        <v>1055</v>
      </c>
      <c r="C52" s="903"/>
      <c r="D52" s="904"/>
      <c r="E52" s="904"/>
      <c r="F52" s="904"/>
      <c r="G52" s="904"/>
      <c r="H52" s="904"/>
      <c r="I52" s="904"/>
      <c r="J52" s="905"/>
      <c r="K52" s="856"/>
      <c r="L52" s="846"/>
      <c r="M52" s="846"/>
      <c r="N52" s="514"/>
      <c r="O52" s="514"/>
      <c r="P52" s="514"/>
      <c r="Q52" s="514"/>
      <c r="R52" s="514"/>
      <c r="S52" s="514"/>
      <c r="T52" s="514"/>
      <c r="U52" s="514"/>
      <c r="V52" s="514"/>
      <c r="W52" s="514"/>
      <c r="X52" s="514"/>
      <c r="Y52" s="514"/>
      <c r="Z52" s="514"/>
      <c r="AA52" s="514"/>
      <c r="AB52" s="514"/>
      <c r="AC52" s="514"/>
      <c r="AD52" s="514"/>
      <c r="AE52" s="514"/>
      <c r="AF52" s="514"/>
      <c r="AG52" s="514"/>
    </row>
    <row r="53" spans="1:33" ht="12.75" customHeight="1" thickBot="1">
      <c r="A53" s="848"/>
      <c r="B53" s="901"/>
      <c r="C53" s="901"/>
      <c r="D53" s="901"/>
      <c r="E53" s="901"/>
      <c r="F53" s="901"/>
      <c r="G53" s="901"/>
      <c r="H53" s="901"/>
      <c r="I53" s="901"/>
      <c r="J53" s="902"/>
      <c r="K53" s="852"/>
      <c r="L53" s="846"/>
      <c r="M53" s="846"/>
      <c r="N53" s="514"/>
      <c r="O53" s="514"/>
      <c r="P53" s="514"/>
      <c r="Q53" s="514"/>
      <c r="R53" s="514"/>
      <c r="S53" s="514"/>
      <c r="T53" s="514"/>
      <c r="U53" s="514"/>
      <c r="V53" s="514"/>
      <c r="W53" s="514"/>
      <c r="X53" s="514"/>
      <c r="Y53" s="514"/>
      <c r="Z53" s="514"/>
      <c r="AA53" s="514"/>
      <c r="AB53" s="514"/>
      <c r="AC53" s="514"/>
      <c r="AD53" s="514"/>
      <c r="AE53" s="514"/>
      <c r="AF53" s="514"/>
      <c r="AG53" s="514"/>
    </row>
    <row r="54" spans="1:33">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row>
    <row r="55" spans="1:33">
      <c r="A55" s="514"/>
      <c r="B55" s="514"/>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row>
    <row r="56" spans="1:33">
      <c r="A56" s="514"/>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row>
    <row r="57" spans="1:33">
      <c r="A57" s="514"/>
      <c r="B57" s="514"/>
      <c r="C57" s="514"/>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row>
    <row r="58" spans="1:33">
      <c r="A58" s="514"/>
      <c r="B58" s="514"/>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row>
    <row r="59" spans="1:33">
      <c r="A59" s="514"/>
      <c r="B59" s="514"/>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row>
    <row r="60" spans="1:33">
      <c r="A60" s="514"/>
      <c r="B60" s="514"/>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row>
    <row r="61" spans="1:33">
      <c r="A61" s="514"/>
      <c r="B61" s="514"/>
      <c r="C61" s="514"/>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row>
    <row r="62" spans="1:33">
      <c r="A62" s="514"/>
      <c r="B62" s="514"/>
      <c r="C62" s="514"/>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row>
    <row r="63" spans="1:33">
      <c r="A63" s="514"/>
      <c r="B63" s="514"/>
      <c r="C63" s="5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row>
    <row r="64" spans="1:33">
      <c r="A64" s="514"/>
      <c r="B64" s="514"/>
      <c r="C64" s="5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row>
    <row r="65" spans="1:33">
      <c r="A65" s="514"/>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row>
    <row r="66" spans="1:33">
      <c r="A66" s="514"/>
      <c r="B66" s="514"/>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row>
    <row r="67" spans="1:33">
      <c r="A67" s="514"/>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row>
    <row r="68" spans="1:33">
      <c r="A68" s="514"/>
      <c r="B68" s="514"/>
      <c r="C68" s="514"/>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row>
    <row r="69" spans="1:33">
      <c r="A69" s="514"/>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row>
    <row r="70" spans="1:33">
      <c r="A70" s="514"/>
      <c r="B70" s="514"/>
      <c r="C70" s="514"/>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row>
    <row r="71" spans="1:33">
      <c r="A71" s="514"/>
      <c r="B71" s="514"/>
      <c r="C71" s="514"/>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row>
    <row r="72" spans="1:33">
      <c r="A72" s="514"/>
      <c r="B72" s="514"/>
      <c r="C72" s="514"/>
      <c r="D72" s="514"/>
      <c r="E72" s="514"/>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row>
    <row r="73" spans="1:33">
      <c r="A73" s="514"/>
      <c r="B73" s="514"/>
      <c r="C73" s="514"/>
      <c r="D73" s="514"/>
      <c r="E73" s="514"/>
      <c r="F73" s="514"/>
      <c r="G73" s="514"/>
      <c r="H73" s="514"/>
      <c r="I73" s="514"/>
      <c r="J73" s="514"/>
      <c r="K73" s="514"/>
      <c r="L73" s="514"/>
      <c r="M73" s="514"/>
      <c r="N73" s="514"/>
      <c r="O73" s="514"/>
      <c r="P73" s="514"/>
      <c r="Q73" s="514"/>
      <c r="R73" s="514"/>
      <c r="S73" s="514"/>
      <c r="T73" s="514"/>
      <c r="U73" s="514"/>
      <c r="V73" s="514"/>
      <c r="W73" s="514"/>
      <c r="X73" s="514"/>
      <c r="Y73" s="514"/>
      <c r="Z73" s="514"/>
      <c r="AA73" s="514"/>
      <c r="AB73" s="514"/>
      <c r="AC73" s="514"/>
      <c r="AD73" s="514"/>
      <c r="AE73" s="514"/>
      <c r="AF73" s="514"/>
      <c r="AG73" s="514"/>
    </row>
    <row r="74" spans="1:33">
      <c r="A74" s="514"/>
      <c r="B74" s="514"/>
      <c r="C74" s="514"/>
      <c r="D74" s="514"/>
      <c r="E74" s="514"/>
      <c r="F74" s="514"/>
      <c r="G74" s="514"/>
      <c r="H74" s="514"/>
      <c r="I74" s="514"/>
      <c r="J74" s="514"/>
      <c r="K74" s="514"/>
      <c r="L74" s="514"/>
      <c r="M74" s="514"/>
      <c r="N74" s="514"/>
      <c r="O74" s="514"/>
      <c r="P74" s="514"/>
      <c r="Q74" s="514"/>
      <c r="R74" s="514"/>
      <c r="S74" s="514"/>
      <c r="T74" s="514"/>
      <c r="U74" s="514"/>
      <c r="V74" s="514"/>
      <c r="W74" s="514"/>
      <c r="X74" s="514"/>
      <c r="Y74" s="514"/>
      <c r="Z74" s="514"/>
      <c r="AA74" s="514"/>
      <c r="AB74" s="514"/>
      <c r="AC74" s="514"/>
      <c r="AD74" s="514"/>
      <c r="AE74" s="514"/>
      <c r="AF74" s="514"/>
      <c r="AG74" s="514"/>
    </row>
    <row r="75" spans="1:33">
      <c r="A75" s="514"/>
      <c r="B75" s="514"/>
      <c r="C75" s="514"/>
      <c r="D75" s="514"/>
      <c r="E75" s="514"/>
      <c r="F75" s="514"/>
      <c r="G75" s="514"/>
      <c r="H75" s="514"/>
      <c r="I75" s="514"/>
      <c r="J75" s="514"/>
      <c r="K75" s="514"/>
      <c r="L75" s="514"/>
      <c r="M75" s="514"/>
      <c r="N75" s="514"/>
      <c r="O75" s="514"/>
      <c r="P75" s="514"/>
      <c r="Q75" s="514"/>
      <c r="R75" s="514"/>
      <c r="S75" s="514"/>
      <c r="T75" s="514"/>
      <c r="U75" s="514"/>
      <c r="V75" s="514"/>
      <c r="W75" s="514"/>
      <c r="X75" s="514"/>
      <c r="Y75" s="514"/>
      <c r="Z75" s="514"/>
      <c r="AA75" s="514"/>
      <c r="AB75" s="514"/>
      <c r="AC75" s="514"/>
      <c r="AD75" s="514"/>
      <c r="AE75" s="514"/>
      <c r="AF75" s="514"/>
      <c r="AG75" s="514"/>
    </row>
    <row r="76" spans="1:33">
      <c r="A76" s="514"/>
      <c r="B76" s="514"/>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row>
    <row r="77" spans="1:33">
      <c r="A77" s="514"/>
      <c r="B77" s="514"/>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row>
    <row r="78" spans="1:33">
      <c r="A78" s="514"/>
      <c r="B78" s="514"/>
      <c r="C78" s="514"/>
      <c r="D78" s="514"/>
      <c r="E78" s="514"/>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514"/>
      <c r="AF78" s="514"/>
      <c r="AG78" s="514"/>
    </row>
    <row r="79" spans="1:33">
      <c r="A79" s="514"/>
      <c r="B79" s="514"/>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row>
    <row r="80" spans="1:33">
      <c r="A80" s="514"/>
      <c r="B80" s="514"/>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row>
    <row r="81" spans="1:33">
      <c r="A81" s="514"/>
      <c r="B81" s="514"/>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row>
    <row r="82" spans="1:33">
      <c r="A82" s="514"/>
      <c r="B82" s="514"/>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row>
    <row r="83" spans="1:33">
      <c r="A83" s="514"/>
      <c r="B83" s="514"/>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row>
    <row r="84" spans="1:33">
      <c r="A84" s="514"/>
      <c r="B84" s="514"/>
      <c r="C84" s="514"/>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row>
    <row r="85" spans="1:33">
      <c r="A85" s="514"/>
      <c r="B85" s="514"/>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row>
    <row r="86" spans="1:33">
      <c r="A86" s="514"/>
      <c r="B86" s="514"/>
      <c r="C86" s="514"/>
      <c r="D86" s="514"/>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row>
    <row r="87" spans="1:33">
      <c r="A87" s="514"/>
      <c r="B87" s="514"/>
      <c r="C87" s="514"/>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row>
    <row r="88" spans="1:33">
      <c r="A88" s="514"/>
      <c r="B88" s="514"/>
      <c r="C88" s="514"/>
      <c r="D88" s="514"/>
      <c r="E88" s="514"/>
      <c r="F88" s="514"/>
      <c r="G88" s="514"/>
      <c r="H88" s="514"/>
      <c r="I88" s="514"/>
      <c r="J88" s="514"/>
      <c r="K88" s="514"/>
      <c r="L88" s="514"/>
      <c r="M88" s="514"/>
      <c r="N88" s="514"/>
      <c r="O88" s="514"/>
      <c r="P88" s="514"/>
      <c r="Q88" s="514"/>
      <c r="R88" s="514"/>
      <c r="S88" s="514"/>
      <c r="T88" s="514"/>
      <c r="U88" s="514"/>
      <c r="V88" s="514"/>
      <c r="W88" s="514"/>
      <c r="X88" s="514"/>
      <c r="Y88" s="514"/>
      <c r="Z88" s="514"/>
      <c r="AA88" s="514"/>
      <c r="AB88" s="514"/>
      <c r="AC88" s="514"/>
      <c r="AD88" s="514"/>
      <c r="AE88" s="514"/>
      <c r="AF88" s="514"/>
      <c r="AG88" s="514"/>
    </row>
    <row r="89" spans="1:33">
      <c r="A89" s="514"/>
      <c r="B89" s="514"/>
      <c r="C89" s="514"/>
      <c r="D89" s="514"/>
      <c r="E89" s="514"/>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row>
    <row r="90" spans="1:33">
      <c r="A90" s="514"/>
      <c r="B90" s="514"/>
      <c r="C90" s="514"/>
      <c r="D90" s="514"/>
      <c r="E90" s="514"/>
      <c r="F90" s="514"/>
      <c r="G90" s="514"/>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row>
    <row r="91" spans="1:33">
      <c r="A91" s="514"/>
      <c r="B91" s="514"/>
      <c r="C91" s="514"/>
      <c r="D91" s="514"/>
      <c r="E91" s="514"/>
      <c r="F91" s="514"/>
      <c r="G91" s="514"/>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row>
    <row r="92" spans="1:33">
      <c r="A92" s="514"/>
      <c r="B92" s="514"/>
      <c r="C92" s="514"/>
      <c r="D92" s="514"/>
      <c r="E92" s="514"/>
      <c r="F92" s="514"/>
      <c r="G92" s="514"/>
      <c r="H92" s="514"/>
      <c r="I92" s="514"/>
      <c r="J92" s="514"/>
      <c r="K92" s="514"/>
      <c r="L92" s="514"/>
      <c r="M92" s="514"/>
      <c r="N92" s="514"/>
      <c r="O92" s="514"/>
      <c r="P92" s="514"/>
      <c r="Q92" s="514"/>
      <c r="R92" s="514"/>
      <c r="S92" s="514"/>
      <c r="T92" s="514"/>
      <c r="U92" s="514"/>
      <c r="V92" s="514"/>
      <c r="W92" s="514"/>
      <c r="X92" s="514"/>
      <c r="Y92" s="514"/>
      <c r="Z92" s="514"/>
      <c r="AA92" s="514"/>
      <c r="AB92" s="514"/>
      <c r="AC92" s="514"/>
      <c r="AD92" s="514"/>
      <c r="AE92" s="514"/>
      <c r="AF92" s="514"/>
      <c r="AG92" s="514"/>
    </row>
    <row r="93" spans="1:33">
      <c r="A93" s="514"/>
      <c r="B93" s="514"/>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row>
    <row r="94" spans="1:33">
      <c r="A94" s="514"/>
      <c r="B94" s="514"/>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row>
    <row r="95" spans="1:33">
      <c r="A95" s="514"/>
      <c r="B95" s="514"/>
      <c r="C95" s="514"/>
      <c r="D95" s="514"/>
      <c r="E95" s="514"/>
      <c r="F95" s="514"/>
      <c r="G95" s="514"/>
      <c r="H95" s="514"/>
      <c r="I95" s="514"/>
      <c r="J95" s="514"/>
      <c r="K95" s="514"/>
      <c r="L95" s="514"/>
      <c r="M95" s="514"/>
      <c r="N95" s="514"/>
      <c r="O95" s="514"/>
      <c r="P95" s="514"/>
      <c r="Q95" s="514"/>
      <c r="R95" s="514"/>
      <c r="S95" s="514"/>
      <c r="T95" s="514"/>
      <c r="U95" s="514"/>
      <c r="V95" s="514"/>
      <c r="W95" s="514"/>
      <c r="X95" s="514"/>
      <c r="Y95" s="514"/>
      <c r="Z95" s="514"/>
      <c r="AA95" s="514"/>
      <c r="AB95" s="514"/>
      <c r="AC95" s="514"/>
      <c r="AD95" s="514"/>
      <c r="AE95" s="514"/>
      <c r="AF95" s="514"/>
      <c r="AG95" s="514"/>
    </row>
    <row r="96" spans="1:33">
      <c r="A96" s="514"/>
      <c r="B96" s="514"/>
      <c r="C96" s="514"/>
      <c r="D96" s="514"/>
      <c r="E96" s="514"/>
      <c r="F96" s="514"/>
      <c r="G96" s="514"/>
      <c r="H96" s="514"/>
      <c r="I96" s="514"/>
      <c r="J96" s="514"/>
      <c r="K96" s="514"/>
      <c r="L96" s="514"/>
      <c r="M96" s="514"/>
      <c r="N96" s="514"/>
      <c r="O96" s="514"/>
      <c r="P96" s="514"/>
      <c r="Q96" s="514"/>
      <c r="R96" s="514"/>
      <c r="S96" s="514"/>
      <c r="T96" s="514"/>
      <c r="U96" s="514"/>
      <c r="V96" s="514"/>
      <c r="W96" s="514"/>
      <c r="X96" s="514"/>
      <c r="Y96" s="514"/>
      <c r="Z96" s="514"/>
      <c r="AA96" s="514"/>
      <c r="AB96" s="514"/>
      <c r="AC96" s="514"/>
      <c r="AD96" s="514"/>
      <c r="AE96" s="514"/>
      <c r="AF96" s="514"/>
      <c r="AG96" s="514"/>
    </row>
    <row r="97" spans="1:33">
      <c r="A97" s="514"/>
      <c r="B97" s="514"/>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row>
    <row r="98" spans="1:33">
      <c r="A98" s="514"/>
      <c r="B98" s="514"/>
      <c r="C98" s="514"/>
      <c r="D98" s="514"/>
      <c r="E98" s="514"/>
      <c r="F98" s="514"/>
      <c r="G98" s="514"/>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row>
    <row r="99" spans="1:33">
      <c r="A99" s="514"/>
      <c r="B99" s="514"/>
      <c r="C99" s="514"/>
      <c r="D99" s="514"/>
      <c r="E99" s="514"/>
      <c r="F99" s="514"/>
      <c r="G99" s="514"/>
      <c r="H99" s="514"/>
      <c r="I99" s="514"/>
      <c r="J99" s="514"/>
      <c r="K99" s="514"/>
      <c r="L99" s="514"/>
      <c r="M99" s="514"/>
      <c r="N99" s="514"/>
      <c r="O99" s="514"/>
      <c r="P99" s="514"/>
      <c r="Q99" s="514"/>
      <c r="R99" s="514"/>
      <c r="S99" s="514"/>
      <c r="T99" s="514"/>
      <c r="U99" s="514"/>
      <c r="V99" s="514"/>
      <c r="W99" s="514"/>
      <c r="X99" s="514"/>
      <c r="Y99" s="514"/>
      <c r="Z99" s="514"/>
      <c r="AA99" s="514"/>
      <c r="AB99" s="514"/>
      <c r="AC99" s="514"/>
      <c r="AD99" s="514"/>
      <c r="AE99" s="514"/>
      <c r="AF99" s="514"/>
      <c r="AG99" s="514"/>
    </row>
    <row r="100" spans="1:33">
      <c r="A100" s="514"/>
      <c r="B100" s="514"/>
      <c r="C100" s="514"/>
      <c r="D100" s="514"/>
      <c r="E100" s="514"/>
      <c r="F100" s="514"/>
      <c r="G100" s="514"/>
      <c r="H100" s="514"/>
      <c r="I100" s="514"/>
      <c r="J100" s="514"/>
      <c r="K100" s="514"/>
      <c r="L100" s="514"/>
      <c r="M100" s="514"/>
      <c r="N100" s="514"/>
      <c r="O100" s="514"/>
      <c r="P100" s="514"/>
      <c r="Q100" s="514"/>
      <c r="R100" s="514"/>
      <c r="S100" s="514"/>
      <c r="T100" s="514"/>
      <c r="U100" s="514"/>
      <c r="V100" s="514"/>
      <c r="W100" s="514"/>
      <c r="X100" s="514"/>
      <c r="Y100" s="514"/>
      <c r="Z100" s="514"/>
      <c r="AA100" s="514"/>
      <c r="AB100" s="514"/>
      <c r="AC100" s="514"/>
      <c r="AD100" s="514"/>
      <c r="AE100" s="514"/>
      <c r="AF100" s="514"/>
      <c r="AG100" s="514"/>
    </row>
    <row r="101" spans="1:33">
      <c r="A101" s="514"/>
      <c r="B101" s="514"/>
      <c r="C101" s="514"/>
      <c r="D101" s="514"/>
      <c r="E101" s="514"/>
      <c r="F101" s="514"/>
      <c r="G101" s="514"/>
      <c r="H101" s="514"/>
      <c r="I101" s="514"/>
      <c r="J101" s="514"/>
      <c r="K101" s="514"/>
      <c r="L101" s="514"/>
      <c r="M101" s="514"/>
      <c r="N101" s="514"/>
      <c r="O101" s="514"/>
      <c r="P101" s="514"/>
      <c r="Q101" s="514"/>
      <c r="R101" s="514"/>
      <c r="S101" s="514"/>
      <c r="T101" s="514"/>
      <c r="U101" s="514"/>
      <c r="V101" s="514"/>
      <c r="W101" s="514"/>
      <c r="X101" s="514"/>
      <c r="Y101" s="514"/>
      <c r="Z101" s="514"/>
      <c r="AA101" s="514"/>
      <c r="AB101" s="514"/>
      <c r="AC101" s="514"/>
      <c r="AD101" s="514"/>
      <c r="AE101" s="514"/>
      <c r="AF101" s="514"/>
      <c r="AG101" s="514"/>
    </row>
    <row r="102" spans="1:33">
      <c r="A102" s="514"/>
      <c r="B102" s="514"/>
      <c r="C102" s="514"/>
      <c r="D102" s="514"/>
      <c r="E102" s="514"/>
      <c r="F102" s="514"/>
      <c r="G102" s="514"/>
      <c r="H102" s="514"/>
      <c r="I102" s="514"/>
      <c r="J102" s="514"/>
      <c r="K102" s="514"/>
      <c r="L102" s="514"/>
      <c r="M102" s="514"/>
      <c r="N102" s="514"/>
      <c r="O102" s="514"/>
      <c r="P102" s="514"/>
      <c r="Q102" s="514"/>
      <c r="R102" s="514"/>
      <c r="S102" s="514"/>
      <c r="T102" s="514"/>
      <c r="U102" s="514"/>
      <c r="V102" s="514"/>
      <c r="W102" s="514"/>
      <c r="X102" s="514"/>
      <c r="Y102" s="514"/>
      <c r="Z102" s="514"/>
      <c r="AA102" s="514"/>
      <c r="AB102" s="514"/>
      <c r="AC102" s="514"/>
      <c r="AD102" s="514"/>
      <c r="AE102" s="514"/>
      <c r="AF102" s="514"/>
      <c r="AG102" s="514"/>
    </row>
    <row r="103" spans="1:33">
      <c r="A103" s="514"/>
      <c r="B103" s="514"/>
      <c r="C103" s="514"/>
      <c r="D103" s="514"/>
      <c r="E103" s="514"/>
      <c r="F103" s="514"/>
      <c r="G103" s="514"/>
      <c r="H103" s="514"/>
      <c r="I103" s="514"/>
      <c r="J103" s="514"/>
      <c r="K103" s="514"/>
      <c r="L103" s="514"/>
      <c r="M103" s="514"/>
      <c r="N103" s="514"/>
      <c r="O103" s="514"/>
      <c r="P103" s="514"/>
      <c r="Q103" s="514"/>
      <c r="R103" s="514"/>
      <c r="S103" s="514"/>
      <c r="T103" s="514"/>
      <c r="U103" s="514"/>
      <c r="V103" s="514"/>
      <c r="W103" s="514"/>
      <c r="X103" s="514"/>
      <c r="Y103" s="514"/>
      <c r="Z103" s="514"/>
      <c r="AA103" s="514"/>
      <c r="AB103" s="514"/>
      <c r="AC103" s="514"/>
      <c r="AD103" s="514"/>
      <c r="AE103" s="514"/>
      <c r="AF103" s="514"/>
      <c r="AG103" s="514"/>
    </row>
    <row r="104" spans="1:33">
      <c r="A104" s="514"/>
      <c r="B104" s="514"/>
      <c r="C104" s="514"/>
      <c r="D104" s="514"/>
      <c r="E104" s="514"/>
      <c r="F104" s="514"/>
      <c r="G104" s="514"/>
      <c r="H104" s="514"/>
      <c r="I104" s="514"/>
      <c r="J104" s="514"/>
      <c r="K104" s="514"/>
      <c r="L104" s="514"/>
      <c r="M104" s="514"/>
      <c r="N104" s="514"/>
      <c r="O104" s="514"/>
      <c r="P104" s="514"/>
      <c r="Q104" s="514"/>
      <c r="R104" s="514"/>
      <c r="S104" s="514"/>
      <c r="T104" s="514"/>
      <c r="U104" s="514"/>
      <c r="V104" s="514"/>
      <c r="W104" s="514"/>
      <c r="X104" s="514"/>
      <c r="Y104" s="514"/>
      <c r="Z104" s="514"/>
      <c r="AA104" s="514"/>
      <c r="AB104" s="514"/>
      <c r="AC104" s="514"/>
      <c r="AD104" s="514"/>
      <c r="AE104" s="514"/>
      <c r="AF104" s="514"/>
      <c r="AG104" s="514"/>
    </row>
    <row r="105" spans="1:33">
      <c r="A105" s="514"/>
      <c r="B105" s="514"/>
      <c r="C105" s="514"/>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514"/>
      <c r="AB105" s="514"/>
      <c r="AC105" s="514"/>
      <c r="AD105" s="514"/>
      <c r="AE105" s="514"/>
      <c r="AF105" s="514"/>
      <c r="AG105" s="514"/>
    </row>
    <row r="106" spans="1:33">
      <c r="A106" s="514"/>
      <c r="B106" s="514"/>
      <c r="C106" s="514"/>
      <c r="D106" s="514"/>
      <c r="E106" s="514"/>
      <c r="F106" s="514"/>
      <c r="G106" s="514"/>
      <c r="H106" s="514"/>
      <c r="I106" s="514"/>
      <c r="J106" s="514"/>
      <c r="K106" s="514"/>
      <c r="L106" s="514"/>
      <c r="M106" s="514"/>
      <c r="N106" s="514"/>
      <c r="O106" s="514"/>
      <c r="P106" s="514"/>
      <c r="Q106" s="514"/>
      <c r="R106" s="514"/>
      <c r="S106" s="514"/>
      <c r="T106" s="514"/>
      <c r="U106" s="514"/>
      <c r="V106" s="514"/>
      <c r="W106" s="514"/>
      <c r="X106" s="514"/>
      <c r="Y106" s="514"/>
      <c r="Z106" s="514"/>
      <c r="AA106" s="514"/>
      <c r="AB106" s="514"/>
      <c r="AC106" s="514"/>
      <c r="AD106" s="514"/>
      <c r="AE106" s="514"/>
      <c r="AF106" s="514"/>
      <c r="AG106" s="514"/>
    </row>
    <row r="107" spans="1:33">
      <c r="A107" s="514"/>
      <c r="B107" s="514"/>
      <c r="C107" s="514"/>
      <c r="D107" s="514"/>
      <c r="E107" s="514"/>
      <c r="F107" s="514"/>
      <c r="G107" s="514"/>
      <c r="H107" s="514"/>
      <c r="I107" s="514"/>
      <c r="J107" s="514"/>
      <c r="K107" s="514"/>
      <c r="L107" s="514"/>
      <c r="M107" s="514"/>
      <c r="N107" s="514"/>
      <c r="O107" s="514"/>
      <c r="P107" s="514"/>
      <c r="Q107" s="514"/>
      <c r="R107" s="514"/>
      <c r="S107" s="514"/>
      <c r="T107" s="514"/>
      <c r="U107" s="514"/>
      <c r="V107" s="514"/>
      <c r="W107" s="514"/>
      <c r="X107" s="514"/>
      <c r="Y107" s="514"/>
      <c r="Z107" s="514"/>
      <c r="AA107" s="514"/>
      <c r="AB107" s="514"/>
      <c r="AC107" s="514"/>
      <c r="AD107" s="514"/>
      <c r="AE107" s="514"/>
      <c r="AF107" s="514"/>
      <c r="AG107" s="514"/>
    </row>
    <row r="108" spans="1:33">
      <c r="A108" s="514"/>
      <c r="B108" s="514"/>
      <c r="C108" s="514"/>
      <c r="D108" s="514"/>
      <c r="E108" s="514"/>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row>
    <row r="109" spans="1:33">
      <c r="A109" s="514"/>
      <c r="B109" s="514"/>
      <c r="C109" s="514"/>
      <c r="D109" s="514"/>
      <c r="E109" s="514"/>
      <c r="F109" s="514"/>
      <c r="G109" s="514"/>
      <c r="H109" s="514"/>
      <c r="I109" s="514"/>
      <c r="J109" s="514"/>
      <c r="K109" s="514"/>
      <c r="L109" s="514"/>
      <c r="M109" s="514"/>
      <c r="N109" s="514"/>
      <c r="O109" s="514"/>
      <c r="P109" s="514"/>
      <c r="Q109" s="514"/>
      <c r="R109" s="514"/>
      <c r="S109" s="514"/>
      <c r="T109" s="514"/>
      <c r="U109" s="514"/>
      <c r="V109" s="514"/>
      <c r="W109" s="514"/>
      <c r="X109" s="514"/>
      <c r="Y109" s="514"/>
      <c r="Z109" s="514"/>
      <c r="AA109" s="514"/>
      <c r="AB109" s="514"/>
      <c r="AC109" s="514"/>
      <c r="AD109" s="514"/>
      <c r="AE109" s="514"/>
      <c r="AF109" s="514"/>
      <c r="AG109" s="514"/>
    </row>
    <row r="110" spans="1:33">
      <c r="A110" s="514"/>
      <c r="B110" s="514"/>
      <c r="C110" s="514"/>
      <c r="D110" s="514"/>
      <c r="E110" s="514"/>
      <c r="F110" s="514"/>
      <c r="G110" s="514"/>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row>
    <row r="111" spans="1:33">
      <c r="A111" s="514"/>
      <c r="B111" s="514"/>
      <c r="C111" s="514"/>
      <c r="D111" s="514"/>
      <c r="E111" s="514"/>
      <c r="F111" s="514"/>
      <c r="G111" s="514"/>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row>
    <row r="112" spans="1:33">
      <c r="A112" s="514"/>
      <c r="B112" s="514"/>
      <c r="C112" s="514"/>
      <c r="D112" s="514"/>
      <c r="E112" s="514"/>
      <c r="F112" s="514"/>
      <c r="G112" s="514"/>
      <c r="H112" s="514"/>
      <c r="I112" s="514"/>
      <c r="J112" s="514"/>
      <c r="K112" s="514"/>
      <c r="L112" s="514"/>
      <c r="M112" s="514"/>
      <c r="N112" s="514"/>
      <c r="O112" s="514"/>
      <c r="P112" s="514"/>
      <c r="Q112" s="514"/>
      <c r="R112" s="514"/>
      <c r="S112" s="514"/>
      <c r="T112" s="514"/>
      <c r="U112" s="514"/>
      <c r="V112" s="514"/>
      <c r="W112" s="514"/>
      <c r="X112" s="514"/>
      <c r="Y112" s="514"/>
      <c r="Z112" s="514"/>
      <c r="AA112" s="514"/>
      <c r="AB112" s="514"/>
      <c r="AC112" s="514"/>
      <c r="AD112" s="514"/>
      <c r="AE112" s="514"/>
      <c r="AF112" s="514"/>
      <c r="AG112" s="514"/>
    </row>
    <row r="113" spans="1:33">
      <c r="A113" s="514"/>
      <c r="B113" s="514"/>
      <c r="C113" s="514"/>
      <c r="D113" s="514"/>
      <c r="E113" s="514"/>
      <c r="F113" s="514"/>
      <c r="G113" s="514"/>
      <c r="H113" s="514"/>
      <c r="I113" s="514"/>
      <c r="J113" s="514"/>
      <c r="K113" s="514"/>
      <c r="L113" s="514"/>
      <c r="M113" s="514"/>
      <c r="N113" s="514"/>
      <c r="O113" s="514"/>
      <c r="P113" s="514"/>
      <c r="Q113" s="514"/>
      <c r="R113" s="514"/>
      <c r="S113" s="514"/>
      <c r="T113" s="514"/>
      <c r="U113" s="514"/>
      <c r="V113" s="514"/>
      <c r="W113" s="514"/>
      <c r="X113" s="514"/>
      <c r="Y113" s="514"/>
      <c r="Z113" s="514"/>
      <c r="AA113" s="514"/>
      <c r="AB113" s="514"/>
      <c r="AC113" s="514"/>
      <c r="AD113" s="514"/>
      <c r="AE113" s="514"/>
      <c r="AF113" s="514"/>
      <c r="AG113" s="514"/>
    </row>
    <row r="114" spans="1:33">
      <c r="A114" s="514"/>
      <c r="B114" s="514"/>
      <c r="C114" s="514"/>
      <c r="D114" s="514"/>
      <c r="E114" s="514"/>
      <c r="F114" s="514"/>
      <c r="G114" s="514"/>
      <c r="H114" s="514"/>
      <c r="I114" s="514"/>
      <c r="J114" s="514"/>
      <c r="K114" s="514"/>
      <c r="L114" s="514"/>
      <c r="M114" s="514"/>
      <c r="N114" s="514"/>
      <c r="O114" s="514"/>
      <c r="P114" s="514"/>
      <c r="Q114" s="514"/>
      <c r="R114" s="514"/>
      <c r="S114" s="514"/>
      <c r="T114" s="514"/>
      <c r="U114" s="514"/>
      <c r="V114" s="514"/>
      <c r="W114" s="514"/>
      <c r="X114" s="514"/>
      <c r="Y114" s="514"/>
      <c r="Z114" s="514"/>
      <c r="AA114" s="514"/>
      <c r="AB114" s="514"/>
      <c r="AC114" s="514"/>
      <c r="AD114" s="514"/>
      <c r="AE114" s="514"/>
      <c r="AF114" s="514"/>
      <c r="AG114" s="514"/>
    </row>
    <row r="115" spans="1:33">
      <c r="A115" s="514"/>
      <c r="B115" s="514"/>
      <c r="C115" s="514"/>
      <c r="D115" s="514"/>
      <c r="E115" s="514"/>
      <c r="F115" s="514"/>
      <c r="G115" s="514"/>
      <c r="H115" s="514"/>
      <c r="I115" s="514"/>
      <c r="J115" s="514"/>
      <c r="K115" s="514"/>
      <c r="L115" s="514"/>
      <c r="M115" s="514"/>
      <c r="N115" s="514"/>
      <c r="O115" s="514"/>
      <c r="P115" s="514"/>
      <c r="Q115" s="514"/>
      <c r="R115" s="514"/>
      <c r="S115" s="514"/>
      <c r="T115" s="514"/>
      <c r="U115" s="514"/>
      <c r="V115" s="514"/>
      <c r="W115" s="514"/>
      <c r="X115" s="514"/>
      <c r="Y115" s="514"/>
      <c r="Z115" s="514"/>
      <c r="AA115" s="514"/>
      <c r="AB115" s="514"/>
      <c r="AC115" s="514"/>
      <c r="AD115" s="514"/>
      <c r="AE115" s="514"/>
      <c r="AF115" s="514"/>
      <c r="AG115" s="514"/>
    </row>
    <row r="116" spans="1:33">
      <c r="A116" s="514"/>
      <c r="B116" s="514"/>
      <c r="C116" s="514"/>
      <c r="D116" s="514"/>
      <c r="E116" s="514"/>
      <c r="F116" s="514"/>
      <c r="G116" s="514"/>
      <c r="H116" s="514"/>
      <c r="I116" s="514"/>
      <c r="J116" s="514"/>
      <c r="K116" s="514"/>
      <c r="L116" s="514"/>
      <c r="M116" s="514"/>
      <c r="N116" s="514"/>
      <c r="O116" s="514"/>
      <c r="P116" s="514"/>
      <c r="Q116" s="514"/>
      <c r="R116" s="514"/>
      <c r="S116" s="514"/>
      <c r="T116" s="514"/>
      <c r="U116" s="514"/>
      <c r="V116" s="514"/>
      <c r="W116" s="514"/>
      <c r="X116" s="514"/>
      <c r="Y116" s="514"/>
      <c r="Z116" s="514"/>
      <c r="AA116" s="514"/>
      <c r="AB116" s="514"/>
      <c r="AC116" s="514"/>
      <c r="AD116" s="514"/>
      <c r="AE116" s="514"/>
      <c r="AF116" s="514"/>
      <c r="AG116" s="514"/>
    </row>
    <row r="117" spans="1:33">
      <c r="A117" s="514"/>
      <c r="B117" s="514"/>
      <c r="C117" s="514"/>
      <c r="D117" s="514"/>
      <c r="E117" s="514"/>
      <c r="F117" s="514"/>
      <c r="G117" s="514"/>
      <c r="H117" s="514"/>
      <c r="I117" s="514"/>
      <c r="J117" s="514"/>
      <c r="K117" s="514"/>
      <c r="L117" s="514"/>
      <c r="M117" s="514"/>
      <c r="N117" s="514"/>
      <c r="O117" s="514"/>
      <c r="P117" s="514"/>
      <c r="Q117" s="514"/>
      <c r="R117" s="514"/>
      <c r="S117" s="514"/>
      <c r="T117" s="514"/>
      <c r="U117" s="514"/>
      <c r="V117" s="514"/>
      <c r="W117" s="514"/>
      <c r="X117" s="514"/>
      <c r="Y117" s="514"/>
      <c r="Z117" s="514"/>
      <c r="AA117" s="514"/>
      <c r="AB117" s="514"/>
      <c r="AC117" s="514"/>
      <c r="AD117" s="514"/>
      <c r="AE117" s="514"/>
      <c r="AF117" s="514"/>
      <c r="AG117" s="514"/>
    </row>
    <row r="118" spans="1:33">
      <c r="A118" s="514"/>
      <c r="B118" s="514"/>
      <c r="C118" s="514"/>
      <c r="D118" s="514"/>
      <c r="E118" s="514"/>
      <c r="F118" s="514"/>
      <c r="G118" s="514"/>
      <c r="H118" s="514"/>
      <c r="I118" s="514"/>
      <c r="J118" s="514"/>
      <c r="K118" s="514"/>
      <c r="L118" s="514"/>
      <c r="M118" s="514"/>
      <c r="N118" s="514"/>
      <c r="O118" s="514"/>
      <c r="P118" s="514"/>
      <c r="Q118" s="514"/>
      <c r="R118" s="514"/>
      <c r="S118" s="514"/>
      <c r="T118" s="514"/>
      <c r="U118" s="514"/>
      <c r="V118" s="514"/>
      <c r="W118" s="514"/>
      <c r="X118" s="514"/>
      <c r="Y118" s="514"/>
      <c r="Z118" s="514"/>
      <c r="AA118" s="514"/>
      <c r="AB118" s="514"/>
      <c r="AC118" s="514"/>
      <c r="AD118" s="514"/>
      <c r="AE118" s="514"/>
      <c r="AF118" s="514"/>
      <c r="AG118" s="514"/>
    </row>
    <row r="119" spans="1:33">
      <c r="A119" s="514"/>
      <c r="B119" s="514"/>
      <c r="C119" s="514"/>
      <c r="D119" s="514"/>
      <c r="E119" s="514"/>
      <c r="F119" s="514"/>
      <c r="G119" s="514"/>
      <c r="H119" s="514"/>
      <c r="I119" s="514"/>
      <c r="J119" s="514"/>
      <c r="K119" s="514"/>
      <c r="L119" s="514"/>
      <c r="M119" s="514"/>
      <c r="N119" s="514"/>
      <c r="O119" s="514"/>
      <c r="P119" s="514"/>
      <c r="Q119" s="514"/>
      <c r="R119" s="514"/>
      <c r="S119" s="514"/>
      <c r="T119" s="514"/>
      <c r="U119" s="514"/>
      <c r="V119" s="514"/>
      <c r="W119" s="514"/>
      <c r="X119" s="514"/>
      <c r="Y119" s="514"/>
      <c r="Z119" s="514"/>
      <c r="AA119" s="514"/>
      <c r="AB119" s="514"/>
      <c r="AC119" s="514"/>
      <c r="AD119" s="514"/>
      <c r="AE119" s="514"/>
      <c r="AF119" s="514"/>
      <c r="AG119" s="514"/>
    </row>
    <row r="120" spans="1:33">
      <c r="A120" s="514"/>
      <c r="B120" s="514"/>
      <c r="C120" s="514"/>
      <c r="D120" s="514"/>
      <c r="E120" s="514"/>
      <c r="F120" s="514"/>
      <c r="G120" s="514"/>
      <c r="H120" s="514"/>
      <c r="I120" s="514"/>
      <c r="J120" s="514"/>
      <c r="K120" s="514"/>
      <c r="L120" s="514"/>
      <c r="M120" s="514"/>
      <c r="N120" s="514"/>
      <c r="O120" s="514"/>
      <c r="P120" s="514"/>
      <c r="Q120" s="514"/>
      <c r="R120" s="514"/>
      <c r="S120" s="514"/>
      <c r="T120" s="514"/>
      <c r="U120" s="514"/>
      <c r="V120" s="514"/>
      <c r="W120" s="514"/>
      <c r="X120" s="514"/>
      <c r="Y120" s="514"/>
      <c r="Z120" s="514"/>
      <c r="AA120" s="514"/>
      <c r="AB120" s="514"/>
      <c r="AC120" s="514"/>
      <c r="AD120" s="514"/>
      <c r="AE120" s="514"/>
      <c r="AF120" s="514"/>
      <c r="AG120" s="514"/>
    </row>
    <row r="121" spans="1:33">
      <c r="A121" s="514"/>
      <c r="B121" s="514"/>
      <c r="C121" s="514"/>
      <c r="D121" s="514"/>
      <c r="E121" s="514"/>
      <c r="F121" s="514"/>
      <c r="G121" s="514"/>
      <c r="H121" s="514"/>
      <c r="I121" s="514"/>
      <c r="J121" s="514"/>
      <c r="K121" s="514"/>
      <c r="L121" s="514"/>
      <c r="M121" s="514"/>
      <c r="N121" s="514"/>
      <c r="O121" s="514"/>
      <c r="P121" s="514"/>
      <c r="Q121" s="514"/>
      <c r="R121" s="514"/>
      <c r="S121" s="514"/>
      <c r="T121" s="514"/>
      <c r="U121" s="514"/>
      <c r="V121" s="514"/>
      <c r="W121" s="514"/>
      <c r="X121" s="514"/>
      <c r="Y121" s="514"/>
      <c r="Z121" s="514"/>
      <c r="AA121" s="514"/>
      <c r="AB121" s="514"/>
      <c r="AC121" s="514"/>
      <c r="AD121" s="514"/>
      <c r="AE121" s="514"/>
      <c r="AF121" s="514"/>
      <c r="AG121" s="514"/>
    </row>
    <row r="122" spans="1:33">
      <c r="A122" s="514"/>
      <c r="B122" s="514"/>
      <c r="C122" s="514"/>
      <c r="D122" s="514"/>
      <c r="E122" s="514"/>
      <c r="F122" s="514"/>
      <c r="G122" s="514"/>
      <c r="H122" s="514"/>
      <c r="I122" s="514"/>
      <c r="J122" s="514"/>
      <c r="K122" s="514"/>
      <c r="L122" s="514"/>
      <c r="M122" s="514"/>
      <c r="N122" s="514"/>
      <c r="O122" s="514"/>
      <c r="P122" s="514"/>
      <c r="Q122" s="514"/>
      <c r="R122" s="514"/>
      <c r="S122" s="514"/>
      <c r="T122" s="514"/>
      <c r="U122" s="514"/>
      <c r="V122" s="514"/>
      <c r="W122" s="514"/>
      <c r="X122" s="514"/>
      <c r="Y122" s="514"/>
      <c r="Z122" s="514"/>
      <c r="AA122" s="514"/>
      <c r="AB122" s="514"/>
      <c r="AC122" s="514"/>
      <c r="AD122" s="514"/>
      <c r="AE122" s="514"/>
      <c r="AF122" s="514"/>
      <c r="AG122" s="514"/>
    </row>
    <row r="123" spans="1:33">
      <c r="A123" s="514"/>
      <c r="B123" s="514"/>
      <c r="C123" s="514"/>
      <c r="D123" s="514"/>
      <c r="E123" s="514"/>
      <c r="F123" s="514"/>
      <c r="G123" s="514"/>
      <c r="H123" s="514"/>
      <c r="I123" s="514"/>
      <c r="J123" s="514"/>
      <c r="K123" s="514"/>
      <c r="L123" s="514"/>
      <c r="M123" s="514"/>
      <c r="N123" s="514"/>
      <c r="O123" s="514"/>
      <c r="P123" s="514"/>
      <c r="Q123" s="514"/>
      <c r="R123" s="514"/>
      <c r="S123" s="514"/>
      <c r="T123" s="514"/>
      <c r="U123" s="514"/>
      <c r="V123" s="514"/>
      <c r="W123" s="514"/>
      <c r="X123" s="514"/>
      <c r="Y123" s="514"/>
      <c r="Z123" s="514"/>
      <c r="AA123" s="514"/>
      <c r="AB123" s="514"/>
      <c r="AC123" s="514"/>
      <c r="AD123" s="514"/>
      <c r="AE123" s="514"/>
      <c r="AF123" s="514"/>
      <c r="AG123" s="514"/>
    </row>
    <row r="124" spans="1:33">
      <c r="A124" s="514"/>
      <c r="B124" s="514"/>
      <c r="C124" s="514"/>
      <c r="D124" s="514"/>
      <c r="E124" s="514"/>
      <c r="F124" s="514"/>
      <c r="G124" s="514"/>
      <c r="H124" s="514"/>
      <c r="I124" s="514"/>
      <c r="J124" s="514"/>
      <c r="K124" s="514"/>
      <c r="L124" s="514"/>
      <c r="M124" s="514"/>
      <c r="N124" s="514"/>
      <c r="O124" s="514"/>
      <c r="P124" s="514"/>
      <c r="Q124" s="514"/>
      <c r="R124" s="514"/>
      <c r="S124" s="514"/>
      <c r="T124" s="514"/>
      <c r="U124" s="514"/>
      <c r="V124" s="514"/>
      <c r="W124" s="514"/>
      <c r="X124" s="514"/>
      <c r="Y124" s="514"/>
      <c r="Z124" s="514"/>
      <c r="AA124" s="514"/>
      <c r="AB124" s="514"/>
      <c r="AC124" s="514"/>
      <c r="AD124" s="514"/>
      <c r="AE124" s="514"/>
      <c r="AF124" s="514"/>
      <c r="AG124" s="514"/>
    </row>
    <row r="125" spans="1:33">
      <c r="A125" s="514"/>
      <c r="B125" s="514"/>
      <c r="C125" s="514"/>
      <c r="D125" s="514"/>
      <c r="E125" s="514"/>
      <c r="F125" s="514"/>
      <c r="G125" s="514"/>
      <c r="H125" s="514"/>
      <c r="I125" s="514"/>
      <c r="J125" s="514"/>
      <c r="K125" s="514"/>
      <c r="L125" s="514"/>
      <c r="M125" s="514"/>
      <c r="N125" s="514"/>
      <c r="O125" s="514"/>
      <c r="P125" s="514"/>
      <c r="Q125" s="514"/>
      <c r="R125" s="514"/>
      <c r="S125" s="514"/>
      <c r="T125" s="514"/>
      <c r="U125" s="514"/>
      <c r="V125" s="514"/>
      <c r="W125" s="514"/>
      <c r="X125" s="514"/>
      <c r="Y125" s="514"/>
      <c r="Z125" s="514"/>
      <c r="AA125" s="514"/>
      <c r="AB125" s="514"/>
      <c r="AC125" s="514"/>
      <c r="AD125" s="514"/>
      <c r="AE125" s="514"/>
      <c r="AF125" s="514"/>
      <c r="AG125" s="514"/>
    </row>
    <row r="126" spans="1:33">
      <c r="A126" s="514"/>
      <c r="B126" s="514"/>
      <c r="C126" s="514"/>
      <c r="D126" s="514"/>
      <c r="E126" s="514"/>
      <c r="F126" s="514"/>
      <c r="G126" s="514"/>
      <c r="H126" s="514"/>
      <c r="I126" s="514"/>
      <c r="J126" s="514"/>
      <c r="K126" s="514"/>
      <c r="L126" s="514"/>
      <c r="M126" s="514"/>
      <c r="N126" s="514"/>
      <c r="O126" s="514"/>
      <c r="P126" s="514"/>
      <c r="Q126" s="514"/>
      <c r="R126" s="514"/>
      <c r="S126" s="514"/>
      <c r="T126" s="514"/>
      <c r="U126" s="514"/>
      <c r="V126" s="514"/>
      <c r="W126" s="514"/>
      <c r="X126" s="514"/>
      <c r="Y126" s="514"/>
      <c r="Z126" s="514"/>
      <c r="AA126" s="514"/>
      <c r="AB126" s="514"/>
      <c r="AC126" s="514"/>
      <c r="AD126" s="514"/>
      <c r="AE126" s="514"/>
      <c r="AF126" s="514"/>
      <c r="AG126" s="514"/>
    </row>
    <row r="127" spans="1:33">
      <c r="A127" s="514"/>
      <c r="B127" s="514"/>
      <c r="C127" s="514"/>
      <c r="D127" s="514"/>
      <c r="E127" s="514"/>
      <c r="F127" s="514"/>
      <c r="G127" s="514"/>
      <c r="H127" s="514"/>
      <c r="I127" s="514"/>
      <c r="J127" s="514"/>
      <c r="K127" s="514"/>
      <c r="L127" s="514"/>
      <c r="M127" s="514"/>
      <c r="N127" s="514"/>
      <c r="O127" s="514"/>
      <c r="P127" s="514"/>
      <c r="Q127" s="514"/>
      <c r="R127" s="514"/>
      <c r="S127" s="514"/>
      <c r="T127" s="514"/>
      <c r="U127" s="514"/>
      <c r="V127" s="514"/>
      <c r="W127" s="514"/>
      <c r="X127" s="514"/>
      <c r="Y127" s="514"/>
      <c r="Z127" s="514"/>
      <c r="AA127" s="514"/>
      <c r="AB127" s="514"/>
      <c r="AC127" s="514"/>
      <c r="AD127" s="514"/>
      <c r="AE127" s="514"/>
      <c r="AF127" s="514"/>
      <c r="AG127" s="514"/>
    </row>
    <row r="128" spans="1:33">
      <c r="A128" s="514"/>
      <c r="B128" s="514"/>
      <c r="C128" s="514"/>
      <c r="D128" s="514"/>
      <c r="E128" s="514"/>
      <c r="F128" s="514"/>
      <c r="G128" s="514"/>
      <c r="H128" s="514"/>
      <c r="I128" s="514"/>
      <c r="J128" s="514"/>
      <c r="K128" s="514"/>
      <c r="L128" s="514"/>
      <c r="M128" s="514"/>
      <c r="N128" s="514"/>
      <c r="O128" s="514"/>
      <c r="P128" s="514"/>
      <c r="Q128" s="514"/>
      <c r="R128" s="514"/>
      <c r="S128" s="514"/>
      <c r="T128" s="514"/>
      <c r="U128" s="514"/>
      <c r="V128" s="514"/>
      <c r="W128" s="514"/>
      <c r="X128" s="514"/>
      <c r="Y128" s="514"/>
      <c r="Z128" s="514"/>
      <c r="AA128" s="514"/>
      <c r="AB128" s="514"/>
      <c r="AC128" s="514"/>
      <c r="AD128" s="514"/>
      <c r="AE128" s="514"/>
      <c r="AF128" s="514"/>
      <c r="AG128" s="514"/>
    </row>
    <row r="129" spans="1:33">
      <c r="A129" s="514"/>
      <c r="B129" s="514"/>
      <c r="C129" s="514"/>
      <c r="D129" s="514"/>
      <c r="E129" s="514"/>
      <c r="F129" s="514"/>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14"/>
      <c r="AC129" s="514"/>
      <c r="AD129" s="514"/>
      <c r="AE129" s="514"/>
      <c r="AF129" s="514"/>
      <c r="AG129" s="514"/>
    </row>
    <row r="130" spans="1:33">
      <c r="A130" s="514"/>
      <c r="B130" s="514"/>
      <c r="C130" s="514"/>
      <c r="D130" s="514"/>
      <c r="E130" s="514"/>
      <c r="F130" s="514"/>
      <c r="G130" s="514"/>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row>
    <row r="131" spans="1:33">
      <c r="A131" s="514"/>
      <c r="B131" s="514"/>
      <c r="C131" s="514"/>
      <c r="D131" s="514"/>
      <c r="E131" s="514"/>
      <c r="F131" s="514"/>
      <c r="G131" s="514"/>
      <c r="H131" s="514"/>
      <c r="I131" s="514"/>
      <c r="J131" s="514"/>
      <c r="K131" s="514"/>
      <c r="L131" s="514"/>
      <c r="M131" s="514"/>
      <c r="N131" s="514"/>
      <c r="O131" s="514"/>
      <c r="P131" s="514"/>
      <c r="Q131" s="514"/>
      <c r="R131" s="514"/>
      <c r="S131" s="514"/>
      <c r="T131" s="514"/>
      <c r="U131" s="514"/>
      <c r="V131" s="514"/>
      <c r="W131" s="514"/>
      <c r="X131" s="514"/>
      <c r="Y131" s="514"/>
      <c r="Z131" s="514"/>
      <c r="AA131" s="514"/>
      <c r="AB131" s="514"/>
      <c r="AC131" s="514"/>
      <c r="AD131" s="514"/>
      <c r="AE131" s="514"/>
      <c r="AF131" s="514"/>
      <c r="AG131" s="514"/>
    </row>
    <row r="132" spans="1:33">
      <c r="A132" s="514"/>
      <c r="B132" s="514"/>
      <c r="C132" s="514"/>
      <c r="D132" s="514"/>
      <c r="E132" s="514"/>
      <c r="F132" s="514"/>
      <c r="G132" s="514"/>
      <c r="H132" s="514"/>
      <c r="I132" s="514"/>
      <c r="J132" s="514"/>
      <c r="K132" s="514"/>
      <c r="L132" s="514"/>
      <c r="M132" s="514"/>
      <c r="N132" s="514"/>
      <c r="O132" s="514"/>
      <c r="P132" s="514"/>
      <c r="Q132" s="514"/>
      <c r="R132" s="514"/>
      <c r="S132" s="514"/>
      <c r="T132" s="514"/>
      <c r="U132" s="514"/>
      <c r="V132" s="514"/>
      <c r="W132" s="514"/>
      <c r="X132" s="514"/>
      <c r="Y132" s="514"/>
      <c r="Z132" s="514"/>
      <c r="AA132" s="514"/>
      <c r="AB132" s="514"/>
      <c r="AC132" s="514"/>
      <c r="AD132" s="514"/>
      <c r="AE132" s="514"/>
      <c r="AF132" s="514"/>
      <c r="AG132" s="514"/>
    </row>
    <row r="133" spans="1:33">
      <c r="A133" s="514"/>
      <c r="B133" s="514"/>
      <c r="C133" s="514"/>
      <c r="D133" s="514"/>
      <c r="E133" s="514"/>
      <c r="F133" s="514"/>
      <c r="G133" s="514"/>
      <c r="H133" s="514"/>
      <c r="I133" s="514"/>
      <c r="J133" s="514"/>
      <c r="K133" s="514"/>
      <c r="L133" s="514"/>
      <c r="M133" s="514"/>
      <c r="N133" s="514"/>
      <c r="O133" s="514"/>
      <c r="P133" s="514"/>
      <c r="Q133" s="514"/>
      <c r="R133" s="514"/>
      <c r="S133" s="514"/>
      <c r="T133" s="514"/>
      <c r="U133" s="514"/>
      <c r="V133" s="514"/>
      <c r="W133" s="514"/>
      <c r="X133" s="514"/>
      <c r="Y133" s="514"/>
      <c r="Z133" s="514"/>
      <c r="AA133" s="514"/>
      <c r="AB133" s="514"/>
      <c r="AC133" s="514"/>
      <c r="AD133" s="514"/>
      <c r="AE133" s="514"/>
      <c r="AF133" s="514"/>
      <c r="AG133" s="514"/>
    </row>
    <row r="134" spans="1:33">
      <c r="A134" s="514"/>
      <c r="B134" s="514"/>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c r="AB134" s="514"/>
      <c r="AC134" s="514"/>
      <c r="AD134" s="514"/>
      <c r="AE134" s="514"/>
      <c r="AF134" s="514"/>
      <c r="AG134" s="514"/>
    </row>
    <row r="135" spans="1:33">
      <c r="A135" s="514"/>
      <c r="B135" s="514"/>
      <c r="C135" s="514"/>
      <c r="D135" s="514"/>
      <c r="E135" s="514"/>
      <c r="F135" s="514"/>
      <c r="G135" s="514"/>
      <c r="H135" s="514"/>
      <c r="I135" s="514"/>
      <c r="J135" s="514"/>
      <c r="K135" s="514"/>
      <c r="L135" s="514"/>
      <c r="M135" s="514"/>
      <c r="N135" s="514"/>
      <c r="O135" s="514"/>
      <c r="P135" s="514"/>
      <c r="Q135" s="514"/>
      <c r="R135" s="514"/>
      <c r="S135" s="514"/>
      <c r="T135" s="514"/>
      <c r="U135" s="514"/>
      <c r="V135" s="514"/>
      <c r="W135" s="514"/>
      <c r="X135" s="514"/>
      <c r="Y135" s="514"/>
      <c r="Z135" s="514"/>
      <c r="AA135" s="514"/>
      <c r="AB135" s="514"/>
      <c r="AC135" s="514"/>
      <c r="AD135" s="514"/>
      <c r="AE135" s="514"/>
      <c r="AF135" s="514"/>
      <c r="AG135" s="514"/>
    </row>
    <row r="136" spans="1:33">
      <c r="A136" s="514"/>
      <c r="B136" s="514"/>
      <c r="C136" s="514"/>
      <c r="D136" s="514"/>
      <c r="E136" s="514"/>
      <c r="F136" s="514"/>
      <c r="G136" s="514"/>
      <c r="H136" s="514"/>
      <c r="I136" s="514"/>
      <c r="J136" s="514"/>
      <c r="K136" s="514"/>
      <c r="L136" s="514"/>
      <c r="M136" s="514"/>
      <c r="N136" s="514"/>
      <c r="O136" s="514"/>
      <c r="P136" s="514"/>
      <c r="Q136" s="514"/>
      <c r="R136" s="514"/>
      <c r="S136" s="514"/>
      <c r="T136" s="514"/>
      <c r="U136" s="514"/>
      <c r="V136" s="514"/>
      <c r="W136" s="514"/>
      <c r="X136" s="514"/>
      <c r="Y136" s="514"/>
      <c r="Z136" s="514"/>
      <c r="AA136" s="514"/>
      <c r="AB136" s="514"/>
      <c r="AC136" s="514"/>
      <c r="AD136" s="514"/>
      <c r="AE136" s="514"/>
      <c r="AF136" s="514"/>
      <c r="AG136" s="514"/>
    </row>
    <row r="137" spans="1:33">
      <c r="A137" s="514"/>
      <c r="B137" s="514"/>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row>
    <row r="138" spans="1:33">
      <c r="A138" s="514"/>
      <c r="B138" s="514"/>
      <c r="C138" s="514"/>
      <c r="D138" s="514"/>
      <c r="E138" s="514"/>
      <c r="F138" s="514"/>
      <c r="G138" s="514"/>
      <c r="H138" s="514"/>
      <c r="I138" s="514"/>
      <c r="J138" s="514"/>
      <c r="K138" s="514"/>
      <c r="L138" s="514"/>
      <c r="M138" s="514"/>
      <c r="N138" s="514"/>
      <c r="O138" s="514"/>
      <c r="P138" s="514"/>
      <c r="Q138" s="514"/>
      <c r="R138" s="514"/>
      <c r="S138" s="514"/>
      <c r="T138" s="514"/>
      <c r="U138" s="514"/>
      <c r="V138" s="514"/>
      <c r="W138" s="514"/>
      <c r="X138" s="514"/>
      <c r="Y138" s="514"/>
      <c r="Z138" s="514"/>
      <c r="AA138" s="514"/>
      <c r="AB138" s="514"/>
      <c r="AC138" s="514"/>
      <c r="AD138" s="514"/>
      <c r="AE138" s="514"/>
      <c r="AF138" s="514"/>
      <c r="AG138" s="514"/>
    </row>
    <row r="139" spans="1:33">
      <c r="A139" s="514"/>
      <c r="B139" s="514"/>
      <c r="C139" s="514"/>
      <c r="D139" s="514"/>
      <c r="E139" s="514"/>
      <c r="F139" s="514"/>
      <c r="G139" s="514"/>
      <c r="H139" s="514"/>
      <c r="I139" s="514"/>
      <c r="J139" s="514"/>
      <c r="K139" s="514"/>
      <c r="L139" s="514"/>
      <c r="M139" s="514"/>
      <c r="N139" s="514"/>
      <c r="O139" s="514"/>
      <c r="P139" s="514"/>
      <c r="Q139" s="514"/>
      <c r="R139" s="514"/>
      <c r="S139" s="514"/>
      <c r="T139" s="514"/>
      <c r="U139" s="514"/>
      <c r="V139" s="514"/>
      <c r="W139" s="514"/>
      <c r="X139" s="514"/>
      <c r="Y139" s="514"/>
      <c r="Z139" s="514"/>
      <c r="AA139" s="514"/>
      <c r="AB139" s="514"/>
      <c r="AC139" s="514"/>
      <c r="AD139" s="514"/>
      <c r="AE139" s="514"/>
      <c r="AF139" s="514"/>
      <c r="AG139" s="514"/>
    </row>
    <row r="140" spans="1:33">
      <c r="A140" s="514"/>
      <c r="B140" s="514"/>
      <c r="C140" s="514"/>
      <c r="D140" s="514"/>
      <c r="E140" s="514"/>
      <c r="F140" s="514"/>
      <c r="G140" s="514"/>
      <c r="H140" s="514"/>
      <c r="I140" s="514"/>
      <c r="J140" s="514"/>
      <c r="K140" s="514"/>
      <c r="L140" s="514"/>
      <c r="M140" s="514"/>
      <c r="N140" s="514"/>
      <c r="O140" s="514"/>
      <c r="P140" s="514"/>
      <c r="Q140" s="514"/>
      <c r="R140" s="514"/>
      <c r="S140" s="514"/>
      <c r="T140" s="514"/>
      <c r="U140" s="514"/>
      <c r="V140" s="514"/>
      <c r="W140" s="514"/>
      <c r="X140" s="514"/>
      <c r="Y140" s="514"/>
      <c r="Z140" s="514"/>
      <c r="AA140" s="514"/>
      <c r="AB140" s="514"/>
      <c r="AC140" s="514"/>
      <c r="AD140" s="514"/>
      <c r="AE140" s="514"/>
      <c r="AF140" s="514"/>
      <c r="AG140" s="514"/>
    </row>
    <row r="141" spans="1:33">
      <c r="A141" s="514"/>
      <c r="B141" s="514"/>
      <c r="C141" s="514"/>
      <c r="D141" s="514"/>
      <c r="E141" s="514"/>
      <c r="F141" s="514"/>
      <c r="G141" s="514"/>
      <c r="H141" s="514"/>
      <c r="I141" s="514"/>
      <c r="J141" s="514"/>
      <c r="K141" s="514"/>
      <c r="L141" s="514"/>
      <c r="M141" s="514"/>
      <c r="N141" s="514"/>
      <c r="O141" s="514"/>
      <c r="P141" s="514"/>
      <c r="Q141" s="514"/>
      <c r="R141" s="514"/>
      <c r="S141" s="514"/>
      <c r="T141" s="514"/>
      <c r="U141" s="514"/>
      <c r="V141" s="514"/>
      <c r="W141" s="514"/>
      <c r="X141" s="514"/>
      <c r="Y141" s="514"/>
      <c r="Z141" s="514"/>
      <c r="AA141" s="514"/>
      <c r="AB141" s="514"/>
      <c r="AC141" s="514"/>
      <c r="AD141" s="514"/>
      <c r="AE141" s="514"/>
      <c r="AF141" s="514"/>
      <c r="AG141" s="514"/>
    </row>
    <row r="142" spans="1:33">
      <c r="A142" s="514"/>
      <c r="B142" s="514"/>
      <c r="C142" s="514"/>
      <c r="D142" s="514"/>
      <c r="E142" s="514"/>
      <c r="F142" s="514"/>
      <c r="G142" s="514"/>
      <c r="H142" s="514"/>
      <c r="I142" s="514"/>
      <c r="J142" s="514"/>
      <c r="K142" s="514"/>
      <c r="L142" s="514"/>
      <c r="M142" s="514"/>
      <c r="N142" s="514"/>
      <c r="O142" s="514"/>
      <c r="P142" s="514"/>
      <c r="Q142" s="514"/>
      <c r="R142" s="514"/>
      <c r="S142" s="514"/>
      <c r="T142" s="514"/>
      <c r="U142" s="514"/>
      <c r="V142" s="514"/>
      <c r="W142" s="514"/>
      <c r="X142" s="514"/>
      <c r="Y142" s="514"/>
      <c r="Z142" s="514"/>
      <c r="AA142" s="514"/>
      <c r="AB142" s="514"/>
      <c r="AC142" s="514"/>
      <c r="AD142" s="514"/>
      <c r="AE142" s="514"/>
      <c r="AF142" s="514"/>
      <c r="AG142" s="514"/>
    </row>
    <row r="143" spans="1:33">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row>
    <row r="144" spans="1:33">
      <c r="A144" s="514"/>
      <c r="B144" s="514"/>
      <c r="C144" s="514"/>
      <c r="D144" s="514"/>
      <c r="E144" s="514"/>
      <c r="F144" s="514"/>
      <c r="G144" s="514"/>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row>
    <row r="145" spans="1:33">
      <c r="A145" s="514"/>
      <c r="B145" s="514"/>
      <c r="C145" s="514"/>
      <c r="D145" s="514"/>
      <c r="E145" s="514"/>
      <c r="F145" s="514"/>
      <c r="G145" s="514"/>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row>
    <row r="146" spans="1:33">
      <c r="A146" s="514"/>
      <c r="B146" s="514"/>
      <c r="C146" s="514"/>
      <c r="D146" s="514"/>
      <c r="E146" s="514"/>
      <c r="F146" s="514"/>
      <c r="G146" s="514"/>
      <c r="H146" s="514"/>
      <c r="I146" s="514"/>
      <c r="J146" s="514"/>
      <c r="K146" s="514"/>
      <c r="L146" s="514"/>
      <c r="M146" s="514"/>
      <c r="N146" s="514"/>
      <c r="O146" s="514"/>
      <c r="P146" s="514"/>
      <c r="Q146" s="514"/>
      <c r="R146" s="514"/>
      <c r="S146" s="514"/>
      <c r="T146" s="514"/>
      <c r="U146" s="514"/>
      <c r="V146" s="514"/>
      <c r="W146" s="514"/>
      <c r="X146" s="514"/>
      <c r="Y146" s="514"/>
      <c r="Z146" s="514"/>
      <c r="AA146" s="514"/>
      <c r="AB146" s="514"/>
      <c r="AC146" s="514"/>
      <c r="AD146" s="514"/>
      <c r="AE146" s="514"/>
      <c r="AF146" s="514"/>
      <c r="AG146" s="514"/>
    </row>
    <row r="147" spans="1:33">
      <c r="A147" s="514"/>
      <c r="B147" s="514"/>
      <c r="C147" s="514"/>
      <c r="D147" s="514"/>
      <c r="E147" s="514"/>
      <c r="F147" s="514"/>
      <c r="G147" s="514"/>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row>
    <row r="148" spans="1:33">
      <c r="A148" s="514"/>
      <c r="B148" s="514"/>
      <c r="C148" s="514"/>
      <c r="D148" s="514"/>
      <c r="E148" s="514"/>
      <c r="F148" s="514"/>
      <c r="G148" s="514"/>
      <c r="H148" s="514"/>
      <c r="I148" s="514"/>
      <c r="J148" s="514"/>
      <c r="K148" s="514"/>
      <c r="L148" s="514"/>
      <c r="M148" s="514"/>
      <c r="N148" s="514"/>
      <c r="O148" s="514"/>
      <c r="P148" s="514"/>
      <c r="Q148" s="514"/>
      <c r="R148" s="514"/>
      <c r="S148" s="514"/>
      <c r="T148" s="514"/>
      <c r="U148" s="514"/>
      <c r="V148" s="514"/>
      <c r="W148" s="514"/>
      <c r="X148" s="514"/>
      <c r="Y148" s="514"/>
      <c r="Z148" s="514"/>
      <c r="AA148" s="514"/>
      <c r="AB148" s="514"/>
      <c r="AC148" s="514"/>
      <c r="AD148" s="514"/>
      <c r="AE148" s="514"/>
      <c r="AF148" s="514"/>
      <c r="AG148" s="514"/>
    </row>
    <row r="149" spans="1:33">
      <c r="A149" s="514"/>
      <c r="B149" s="514"/>
      <c r="C149" s="514"/>
      <c r="D149" s="514"/>
      <c r="E149" s="514"/>
      <c r="F149" s="514"/>
      <c r="G149" s="514"/>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row>
    <row r="150" spans="1:33">
      <c r="A150" s="514"/>
      <c r="B150" s="514"/>
      <c r="C150" s="514"/>
      <c r="D150" s="514"/>
      <c r="E150" s="514"/>
      <c r="F150" s="514"/>
      <c r="G150" s="514"/>
      <c r="H150" s="514"/>
      <c r="I150" s="514"/>
      <c r="J150" s="514"/>
      <c r="K150" s="514"/>
      <c r="L150" s="514"/>
      <c r="M150" s="514"/>
      <c r="N150" s="514"/>
      <c r="O150" s="514"/>
      <c r="P150" s="514"/>
      <c r="Q150" s="514"/>
      <c r="R150" s="514"/>
      <c r="S150" s="514"/>
      <c r="T150" s="514"/>
      <c r="U150" s="514"/>
      <c r="V150" s="514"/>
      <c r="W150" s="514"/>
      <c r="X150" s="514"/>
      <c r="Y150" s="514"/>
      <c r="Z150" s="514"/>
      <c r="AA150" s="514"/>
      <c r="AB150" s="514"/>
      <c r="AC150" s="514"/>
      <c r="AD150" s="514"/>
      <c r="AE150" s="514"/>
      <c r="AF150" s="514"/>
      <c r="AG150" s="514"/>
    </row>
    <row r="151" spans="1:33">
      <c r="A151" s="514"/>
      <c r="B151" s="514"/>
      <c r="C151" s="514"/>
      <c r="D151" s="514"/>
      <c r="E151" s="514"/>
      <c r="F151" s="514"/>
      <c r="G151" s="514"/>
      <c r="H151" s="514"/>
      <c r="I151" s="514"/>
      <c r="J151" s="514"/>
      <c r="K151" s="514"/>
      <c r="L151" s="514"/>
      <c r="M151" s="514"/>
      <c r="N151" s="514"/>
      <c r="O151" s="514"/>
      <c r="P151" s="514"/>
      <c r="Q151" s="514"/>
      <c r="R151" s="514"/>
      <c r="S151" s="514"/>
      <c r="T151" s="514"/>
      <c r="U151" s="514"/>
      <c r="V151" s="514"/>
      <c r="W151" s="514"/>
      <c r="X151" s="514"/>
      <c r="Y151" s="514"/>
      <c r="Z151" s="514"/>
      <c r="AA151" s="514"/>
      <c r="AB151" s="514"/>
      <c r="AC151" s="514"/>
      <c r="AD151" s="514"/>
      <c r="AE151" s="514"/>
      <c r="AF151" s="514"/>
      <c r="AG151" s="514"/>
    </row>
    <row r="152" spans="1:33">
      <c r="A152" s="514"/>
      <c r="B152" s="514"/>
      <c r="C152" s="514"/>
      <c r="D152" s="514"/>
      <c r="E152" s="514"/>
      <c r="F152" s="514"/>
      <c r="G152" s="514"/>
      <c r="H152" s="514"/>
      <c r="I152" s="514"/>
      <c r="J152" s="514"/>
      <c r="K152" s="514"/>
      <c r="L152" s="514"/>
      <c r="M152" s="514"/>
      <c r="N152" s="514"/>
      <c r="O152" s="514"/>
      <c r="P152" s="514"/>
      <c r="Q152" s="514"/>
      <c r="R152" s="514"/>
      <c r="S152" s="514"/>
      <c r="T152" s="514"/>
      <c r="U152" s="514"/>
      <c r="V152" s="514"/>
      <c r="W152" s="514"/>
      <c r="X152" s="514"/>
      <c r="Y152" s="514"/>
      <c r="Z152" s="514"/>
      <c r="AA152" s="514"/>
      <c r="AB152" s="514"/>
      <c r="AC152" s="514"/>
      <c r="AD152" s="514"/>
      <c r="AE152" s="514"/>
      <c r="AF152" s="514"/>
      <c r="AG152" s="514"/>
    </row>
    <row r="153" spans="1:33">
      <c r="A153" s="514"/>
      <c r="B153" s="514"/>
      <c r="C153" s="514"/>
      <c r="D153" s="514"/>
      <c r="E153" s="514"/>
      <c r="F153" s="514"/>
      <c r="G153" s="514"/>
      <c r="H153" s="514"/>
      <c r="I153" s="514"/>
      <c r="J153" s="514"/>
      <c r="K153" s="514"/>
      <c r="L153" s="514"/>
      <c r="M153" s="514"/>
      <c r="N153" s="514"/>
      <c r="O153" s="514"/>
      <c r="P153" s="514"/>
      <c r="Q153" s="514"/>
      <c r="R153" s="514"/>
      <c r="S153" s="514"/>
      <c r="T153" s="514"/>
      <c r="U153" s="514"/>
      <c r="V153" s="514"/>
      <c r="W153" s="514"/>
      <c r="X153" s="514"/>
      <c r="Y153" s="514"/>
      <c r="Z153" s="514"/>
      <c r="AA153" s="514"/>
      <c r="AB153" s="514"/>
      <c r="AC153" s="514"/>
      <c r="AD153" s="514"/>
      <c r="AE153" s="514"/>
      <c r="AF153" s="514"/>
      <c r="AG153" s="514"/>
    </row>
    <row r="154" spans="1:33">
      <c r="A154" s="514"/>
      <c r="B154" s="51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row>
    <row r="155" spans="1:33">
      <c r="A155" s="514"/>
      <c r="B155" s="514"/>
      <c r="C155" s="514"/>
      <c r="D155" s="514"/>
      <c r="E155" s="514"/>
      <c r="F155" s="514"/>
      <c r="G155" s="514"/>
      <c r="H155" s="514"/>
      <c r="I155" s="514"/>
      <c r="J155" s="514"/>
      <c r="K155" s="514"/>
      <c r="L155" s="514"/>
      <c r="M155" s="514"/>
      <c r="N155" s="514"/>
      <c r="O155" s="514"/>
      <c r="P155" s="514"/>
      <c r="Q155" s="514"/>
      <c r="R155" s="514"/>
      <c r="S155" s="514"/>
      <c r="T155" s="514"/>
      <c r="U155" s="514"/>
      <c r="V155" s="514"/>
      <c r="W155" s="514"/>
      <c r="X155" s="514"/>
      <c r="Y155" s="514"/>
      <c r="Z155" s="514"/>
      <c r="AA155" s="514"/>
      <c r="AB155" s="514"/>
      <c r="AC155" s="514"/>
      <c r="AD155" s="514"/>
      <c r="AE155" s="514"/>
      <c r="AF155" s="514"/>
      <c r="AG155" s="514"/>
    </row>
    <row r="156" spans="1:33">
      <c r="A156" s="514"/>
      <c r="B156" s="514"/>
      <c r="C156" s="514"/>
      <c r="D156" s="514"/>
      <c r="E156" s="514"/>
      <c r="F156" s="514"/>
      <c r="G156" s="514"/>
      <c r="H156" s="514"/>
      <c r="I156" s="514"/>
      <c r="J156" s="514"/>
      <c r="K156" s="514"/>
      <c r="L156" s="514"/>
      <c r="M156" s="514"/>
      <c r="N156" s="514"/>
      <c r="O156" s="514"/>
      <c r="P156" s="514"/>
      <c r="Q156" s="514"/>
      <c r="R156" s="514"/>
      <c r="S156" s="514"/>
      <c r="T156" s="514"/>
      <c r="U156" s="514"/>
      <c r="V156" s="514"/>
      <c r="W156" s="514"/>
      <c r="X156" s="514"/>
      <c r="Y156" s="514"/>
      <c r="Z156" s="514"/>
      <c r="AA156" s="514"/>
      <c r="AB156" s="514"/>
      <c r="AC156" s="514"/>
      <c r="AD156" s="514"/>
      <c r="AE156" s="514"/>
      <c r="AF156" s="514"/>
      <c r="AG156" s="514"/>
    </row>
    <row r="157" spans="1:33">
      <c r="A157" s="514"/>
      <c r="B157" s="514"/>
      <c r="C157" s="514"/>
      <c r="D157" s="514"/>
      <c r="E157" s="514"/>
      <c r="F157" s="514"/>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14"/>
      <c r="AC157" s="514"/>
      <c r="AD157" s="514"/>
      <c r="AE157" s="514"/>
      <c r="AF157" s="514"/>
      <c r="AG157" s="514"/>
    </row>
    <row r="158" spans="1:33">
      <c r="A158" s="514"/>
      <c r="B158" s="514"/>
      <c r="C158" s="514"/>
      <c r="D158" s="514"/>
      <c r="E158" s="514"/>
      <c r="F158" s="514"/>
      <c r="G158" s="514"/>
      <c r="H158" s="514"/>
      <c r="I158" s="514"/>
      <c r="J158" s="514"/>
      <c r="K158" s="514"/>
      <c r="L158" s="514"/>
      <c r="M158" s="514"/>
      <c r="N158" s="514"/>
      <c r="O158" s="514"/>
      <c r="P158" s="514"/>
      <c r="Q158" s="514"/>
      <c r="R158" s="514"/>
      <c r="S158" s="514"/>
      <c r="T158" s="514"/>
      <c r="U158" s="514"/>
      <c r="V158" s="514"/>
      <c r="W158" s="514"/>
      <c r="X158" s="514"/>
      <c r="Y158" s="514"/>
      <c r="Z158" s="514"/>
      <c r="AA158" s="514"/>
      <c r="AB158" s="514"/>
      <c r="AC158" s="514"/>
      <c r="AD158" s="514"/>
      <c r="AE158" s="514"/>
      <c r="AF158" s="514"/>
      <c r="AG158" s="514"/>
    </row>
    <row r="159" spans="1:33">
      <c r="A159" s="514"/>
      <c r="B159" s="514"/>
      <c r="C159" s="514"/>
      <c r="D159" s="514"/>
      <c r="E159" s="514"/>
      <c r="F159" s="514"/>
      <c r="G159" s="514"/>
      <c r="H159" s="514"/>
      <c r="I159" s="514"/>
      <c r="J159" s="514"/>
      <c r="K159" s="514"/>
      <c r="L159" s="514"/>
      <c r="M159" s="514"/>
      <c r="N159" s="514"/>
      <c r="O159" s="514"/>
      <c r="P159" s="514"/>
      <c r="Q159" s="514"/>
      <c r="R159" s="514"/>
      <c r="S159" s="514"/>
      <c r="T159" s="514"/>
      <c r="U159" s="514"/>
      <c r="V159" s="514"/>
      <c r="W159" s="514"/>
      <c r="X159" s="514"/>
      <c r="Y159" s="514"/>
      <c r="Z159" s="514"/>
      <c r="AA159" s="514"/>
      <c r="AB159" s="514"/>
      <c r="AC159" s="514"/>
      <c r="AD159" s="514"/>
      <c r="AE159" s="514"/>
      <c r="AF159" s="514"/>
      <c r="AG159" s="514"/>
    </row>
    <row r="160" spans="1:33">
      <c r="A160" s="514"/>
      <c r="B160" s="514"/>
      <c r="C160" s="514"/>
      <c r="D160" s="514"/>
      <c r="E160" s="514"/>
      <c r="F160" s="514"/>
      <c r="G160" s="514"/>
      <c r="H160" s="514"/>
      <c r="I160" s="514"/>
      <c r="J160" s="514"/>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row>
    <row r="161" spans="1:33">
      <c r="A161" s="514"/>
      <c r="B161" s="514"/>
      <c r="C161" s="514"/>
      <c r="D161" s="514"/>
      <c r="E161" s="514"/>
      <c r="F161" s="514"/>
      <c r="G161" s="514"/>
      <c r="H161" s="514"/>
      <c r="I161" s="514"/>
      <c r="J161" s="514"/>
      <c r="K161" s="514"/>
      <c r="L161" s="514"/>
      <c r="M161" s="514"/>
      <c r="N161" s="514"/>
      <c r="O161" s="514"/>
      <c r="P161" s="514"/>
      <c r="Q161" s="514"/>
      <c r="R161" s="514"/>
      <c r="S161" s="514"/>
      <c r="T161" s="514"/>
      <c r="U161" s="514"/>
      <c r="V161" s="514"/>
      <c r="W161" s="514"/>
      <c r="X161" s="514"/>
      <c r="Y161" s="514"/>
      <c r="Z161" s="514"/>
      <c r="AA161" s="514"/>
      <c r="AB161" s="514"/>
      <c r="AC161" s="514"/>
      <c r="AD161" s="514"/>
      <c r="AE161" s="514"/>
      <c r="AF161" s="514"/>
      <c r="AG161" s="514"/>
    </row>
    <row r="162" spans="1:33">
      <c r="A162" s="514"/>
      <c r="B162" s="514"/>
      <c r="C162" s="514"/>
      <c r="D162" s="514"/>
      <c r="E162" s="514"/>
      <c r="F162" s="514"/>
      <c r="G162" s="514"/>
      <c r="H162" s="514"/>
      <c r="I162" s="514"/>
      <c r="J162" s="514"/>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row>
    <row r="163" spans="1:33">
      <c r="A163" s="514"/>
      <c r="B163" s="514"/>
      <c r="C163" s="514"/>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514"/>
      <c r="AB163" s="514"/>
      <c r="AC163" s="514"/>
      <c r="AD163" s="514"/>
      <c r="AE163" s="514"/>
      <c r="AF163" s="514"/>
      <c r="AG163" s="514"/>
    </row>
    <row r="164" spans="1:33">
      <c r="A164" s="514"/>
      <c r="B164" s="514"/>
      <c r="C164" s="514"/>
      <c r="D164" s="514"/>
      <c r="E164" s="514"/>
      <c r="F164" s="514"/>
      <c r="G164" s="514"/>
      <c r="H164" s="514"/>
      <c r="I164" s="514"/>
      <c r="J164" s="514"/>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row>
    <row r="165" spans="1:33">
      <c r="A165" s="514"/>
      <c r="B165" s="514"/>
      <c r="C165" s="514"/>
      <c r="D165" s="514"/>
      <c r="E165" s="514"/>
      <c r="F165" s="514"/>
      <c r="G165" s="514"/>
      <c r="H165" s="514"/>
      <c r="I165" s="514"/>
      <c r="J165" s="514"/>
      <c r="K165" s="514"/>
      <c r="L165" s="514"/>
      <c r="M165" s="514"/>
      <c r="N165" s="514"/>
      <c r="O165" s="514"/>
      <c r="P165" s="514"/>
      <c r="Q165" s="514"/>
      <c r="R165" s="514"/>
      <c r="S165" s="514"/>
      <c r="T165" s="514"/>
      <c r="U165" s="514"/>
      <c r="V165" s="514"/>
      <c r="W165" s="514"/>
      <c r="X165" s="514"/>
      <c r="Y165" s="514"/>
      <c r="Z165" s="514"/>
      <c r="AA165" s="514"/>
      <c r="AB165" s="514"/>
      <c r="AC165" s="514"/>
      <c r="AD165" s="514"/>
      <c r="AE165" s="514"/>
      <c r="AF165" s="514"/>
      <c r="AG165" s="514"/>
    </row>
    <row r="166" spans="1:33">
      <c r="A166" s="514"/>
      <c r="B166" s="514"/>
      <c r="C166" s="514"/>
      <c r="D166" s="514"/>
      <c r="E166" s="514"/>
      <c r="F166" s="514"/>
      <c r="G166" s="514"/>
      <c r="H166" s="514"/>
      <c r="I166" s="514"/>
      <c r="J166" s="514"/>
      <c r="K166" s="514"/>
      <c r="L166" s="514"/>
      <c r="M166" s="514"/>
      <c r="N166" s="514"/>
      <c r="O166" s="514"/>
      <c r="P166" s="514"/>
      <c r="Q166" s="514"/>
      <c r="R166" s="514"/>
      <c r="S166" s="514"/>
      <c r="T166" s="514"/>
      <c r="U166" s="514"/>
      <c r="V166" s="514"/>
      <c r="W166" s="514"/>
      <c r="X166" s="514"/>
      <c r="Y166" s="514"/>
      <c r="Z166" s="514"/>
      <c r="AA166" s="514"/>
      <c r="AB166" s="514"/>
      <c r="AC166" s="514"/>
      <c r="AD166" s="514"/>
      <c r="AE166" s="514"/>
      <c r="AF166" s="514"/>
      <c r="AG166" s="514"/>
    </row>
    <row r="167" spans="1:33">
      <c r="A167" s="514"/>
      <c r="B167" s="514"/>
      <c r="C167" s="514"/>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514"/>
      <c r="AB167" s="514"/>
      <c r="AC167" s="514"/>
      <c r="AD167" s="514"/>
      <c r="AE167" s="514"/>
      <c r="AF167" s="514"/>
      <c r="AG167" s="514"/>
    </row>
    <row r="168" spans="1:33">
      <c r="A168" s="514"/>
      <c r="B168" s="514"/>
      <c r="C168" s="514"/>
      <c r="D168" s="514"/>
      <c r="E168" s="514"/>
      <c r="F168" s="514"/>
      <c r="G168" s="514"/>
      <c r="H168" s="514"/>
      <c r="I168" s="514"/>
      <c r="J168" s="514"/>
      <c r="K168" s="514"/>
      <c r="L168" s="514"/>
      <c r="M168" s="514"/>
      <c r="N168" s="514"/>
      <c r="O168" s="514"/>
      <c r="P168" s="514"/>
      <c r="Q168" s="514"/>
      <c r="R168" s="514"/>
      <c r="S168" s="514"/>
      <c r="T168" s="514"/>
      <c r="U168" s="514"/>
      <c r="V168" s="514"/>
      <c r="W168" s="514"/>
      <c r="X168" s="514"/>
      <c r="Y168" s="514"/>
      <c r="Z168" s="514"/>
      <c r="AA168" s="514"/>
      <c r="AB168" s="514"/>
      <c r="AC168" s="514"/>
      <c r="AD168" s="514"/>
      <c r="AE168" s="514"/>
      <c r="AF168" s="514"/>
      <c r="AG168" s="514"/>
    </row>
    <row r="169" spans="1:33">
      <c r="A169" s="514"/>
      <c r="B169" s="514"/>
      <c r="C169" s="514"/>
      <c r="D169" s="514"/>
      <c r="E169" s="514"/>
      <c r="F169" s="514"/>
      <c r="G169" s="514"/>
      <c r="H169" s="514"/>
      <c r="I169" s="514"/>
      <c r="J169" s="514"/>
      <c r="K169" s="514"/>
      <c r="L169" s="514"/>
      <c r="M169" s="514"/>
      <c r="N169" s="514"/>
      <c r="O169" s="514"/>
      <c r="P169" s="514"/>
      <c r="Q169" s="514"/>
      <c r="R169" s="514"/>
      <c r="S169" s="514"/>
      <c r="T169" s="514"/>
      <c r="U169" s="514"/>
      <c r="V169" s="514"/>
      <c r="W169" s="514"/>
      <c r="X169" s="514"/>
      <c r="Y169" s="514"/>
      <c r="Z169" s="514"/>
      <c r="AA169" s="514"/>
      <c r="AB169" s="514"/>
      <c r="AC169" s="514"/>
      <c r="AD169" s="514"/>
      <c r="AE169" s="514"/>
      <c r="AF169" s="514"/>
      <c r="AG169" s="514"/>
    </row>
    <row r="170" spans="1:33">
      <c r="A170" s="514"/>
      <c r="B170" s="514"/>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514"/>
      <c r="AB170" s="514"/>
      <c r="AC170" s="514"/>
      <c r="AD170" s="514"/>
      <c r="AE170" s="514"/>
      <c r="AF170" s="514"/>
      <c r="AG170" s="514"/>
    </row>
    <row r="171" spans="1:33">
      <c r="A171" s="514"/>
      <c r="B171" s="514"/>
      <c r="C171" s="514"/>
      <c r="D171" s="514"/>
      <c r="E171" s="514"/>
      <c r="F171" s="514"/>
      <c r="G171" s="514"/>
      <c r="H171" s="514"/>
      <c r="I171" s="514"/>
      <c r="J171" s="514"/>
      <c r="K171" s="514"/>
      <c r="L171" s="514"/>
      <c r="M171" s="514"/>
      <c r="N171" s="514"/>
      <c r="O171" s="514"/>
      <c r="P171" s="514"/>
      <c r="Q171" s="514"/>
      <c r="R171" s="514"/>
      <c r="S171" s="514"/>
      <c r="T171" s="514"/>
      <c r="U171" s="514"/>
      <c r="V171" s="514"/>
      <c r="W171" s="514"/>
      <c r="X171" s="514"/>
      <c r="Y171" s="514"/>
      <c r="Z171" s="514"/>
      <c r="AA171" s="514"/>
      <c r="AB171" s="514"/>
      <c r="AC171" s="514"/>
      <c r="AD171" s="514"/>
      <c r="AE171" s="514"/>
      <c r="AF171" s="514"/>
      <c r="AG171" s="514"/>
    </row>
    <row r="172" spans="1:33">
      <c r="A172" s="514"/>
      <c r="B172" s="514"/>
      <c r="C172" s="514"/>
      <c r="D172" s="514"/>
      <c r="E172" s="514"/>
      <c r="F172" s="514"/>
      <c r="G172" s="514"/>
      <c r="H172" s="514"/>
      <c r="I172" s="514"/>
      <c r="J172" s="514"/>
      <c r="K172" s="514"/>
      <c r="L172" s="514"/>
      <c r="M172" s="514"/>
      <c r="N172" s="514"/>
      <c r="O172" s="514"/>
      <c r="P172" s="514"/>
      <c r="Q172" s="514"/>
      <c r="R172" s="514"/>
      <c r="S172" s="514"/>
      <c r="T172" s="514"/>
      <c r="U172" s="514"/>
      <c r="V172" s="514"/>
      <c r="W172" s="514"/>
      <c r="X172" s="514"/>
      <c r="Y172" s="514"/>
      <c r="Z172" s="514"/>
      <c r="AA172" s="514"/>
      <c r="AB172" s="514"/>
      <c r="AC172" s="514"/>
      <c r="AD172" s="514"/>
      <c r="AE172" s="514"/>
      <c r="AF172" s="514"/>
      <c r="AG172" s="514"/>
    </row>
    <row r="173" spans="1:33">
      <c r="A173" s="514"/>
      <c r="B173" s="514"/>
      <c r="C173" s="514"/>
      <c r="D173" s="514"/>
      <c r="E173" s="514"/>
      <c r="F173" s="514"/>
      <c r="G173" s="514"/>
      <c r="H173" s="514"/>
      <c r="I173" s="514"/>
      <c r="J173" s="514"/>
      <c r="K173" s="514"/>
      <c r="L173" s="514"/>
      <c r="M173" s="514"/>
      <c r="N173" s="514"/>
      <c r="O173" s="514"/>
      <c r="P173" s="514"/>
      <c r="Q173" s="514"/>
      <c r="R173" s="514"/>
      <c r="S173" s="514"/>
      <c r="T173" s="514"/>
      <c r="U173" s="514"/>
      <c r="V173" s="514"/>
      <c r="W173" s="514"/>
      <c r="X173" s="514"/>
      <c r="Y173" s="514"/>
      <c r="Z173" s="514"/>
      <c r="AA173" s="514"/>
      <c r="AB173" s="514"/>
      <c r="AC173" s="514"/>
      <c r="AD173" s="514"/>
      <c r="AE173" s="514"/>
      <c r="AF173" s="514"/>
      <c r="AG173" s="514"/>
    </row>
    <row r="174" spans="1:33">
      <c r="A174" s="514"/>
      <c r="B174" s="514"/>
      <c r="C174" s="514"/>
      <c r="D174" s="514"/>
      <c r="E174" s="514"/>
      <c r="F174" s="514"/>
      <c r="G174" s="514"/>
      <c r="H174" s="514"/>
      <c r="I174" s="514"/>
      <c r="J174" s="514"/>
      <c r="K174" s="514"/>
      <c r="L174" s="514"/>
      <c r="M174" s="514"/>
      <c r="N174" s="514"/>
      <c r="O174" s="514"/>
      <c r="P174" s="514"/>
      <c r="Q174" s="514"/>
      <c r="R174" s="514"/>
      <c r="S174" s="514"/>
      <c r="T174" s="514"/>
      <c r="U174" s="514"/>
      <c r="V174" s="514"/>
      <c r="W174" s="514"/>
      <c r="X174" s="514"/>
      <c r="Y174" s="514"/>
      <c r="Z174" s="514"/>
      <c r="AA174" s="514"/>
      <c r="AB174" s="514"/>
      <c r="AC174" s="514"/>
      <c r="AD174" s="514"/>
      <c r="AE174" s="514"/>
      <c r="AF174" s="514"/>
      <c r="AG174" s="514"/>
    </row>
    <row r="175" spans="1:33">
      <c r="A175" s="514"/>
      <c r="B175" s="514"/>
      <c r="C175" s="514"/>
      <c r="D175" s="514"/>
      <c r="E175" s="514"/>
      <c r="F175" s="514"/>
      <c r="G175" s="514"/>
      <c r="H175" s="514"/>
      <c r="I175" s="514"/>
      <c r="J175" s="514"/>
      <c r="K175" s="514"/>
      <c r="L175" s="514"/>
      <c r="M175" s="514"/>
      <c r="N175" s="514"/>
      <c r="O175" s="514"/>
      <c r="P175" s="514"/>
      <c r="Q175" s="514"/>
      <c r="R175" s="514"/>
      <c r="S175" s="514"/>
      <c r="T175" s="514"/>
      <c r="U175" s="514"/>
      <c r="V175" s="514"/>
      <c r="W175" s="514"/>
      <c r="X175" s="514"/>
      <c r="Y175" s="514"/>
      <c r="Z175" s="514"/>
      <c r="AA175" s="514"/>
      <c r="AB175" s="514"/>
      <c r="AC175" s="514"/>
      <c r="AD175" s="514"/>
      <c r="AE175" s="514"/>
      <c r="AF175" s="514"/>
      <c r="AG175" s="514"/>
    </row>
    <row r="176" spans="1:33">
      <c r="A176" s="514"/>
      <c r="B176" s="514"/>
      <c r="C176" s="514"/>
      <c r="D176" s="514"/>
      <c r="E176" s="514"/>
      <c r="F176" s="514"/>
      <c r="G176" s="514"/>
      <c r="H176" s="514"/>
      <c r="I176" s="514"/>
      <c r="J176" s="514"/>
      <c r="K176" s="514"/>
      <c r="L176" s="514"/>
      <c r="M176" s="514"/>
      <c r="N176" s="514"/>
      <c r="O176" s="514"/>
      <c r="P176" s="514"/>
      <c r="Q176" s="514"/>
      <c r="R176" s="514"/>
      <c r="S176" s="514"/>
      <c r="T176" s="514"/>
      <c r="U176" s="514"/>
      <c r="V176" s="514"/>
      <c r="W176" s="514"/>
      <c r="X176" s="514"/>
      <c r="Y176" s="514"/>
      <c r="Z176" s="514"/>
      <c r="AA176" s="514"/>
      <c r="AB176" s="514"/>
      <c r="AC176" s="514"/>
      <c r="AD176" s="514"/>
      <c r="AE176" s="514"/>
      <c r="AF176" s="514"/>
      <c r="AG176" s="514"/>
    </row>
    <row r="177" spans="1:33">
      <c r="A177" s="514"/>
      <c r="B177" s="514"/>
      <c r="C177" s="514"/>
      <c r="D177" s="514"/>
      <c r="E177" s="514"/>
      <c r="F177" s="514"/>
      <c r="G177" s="514"/>
      <c r="H177" s="514"/>
      <c r="I177" s="514"/>
      <c r="J177" s="514"/>
      <c r="K177" s="514"/>
      <c r="L177" s="514"/>
      <c r="M177" s="514"/>
      <c r="N177" s="514"/>
      <c r="O177" s="514"/>
      <c r="P177" s="514"/>
      <c r="Q177" s="514"/>
      <c r="R177" s="514"/>
      <c r="S177" s="514"/>
      <c r="T177" s="514"/>
      <c r="U177" s="514"/>
      <c r="V177" s="514"/>
      <c r="W177" s="514"/>
      <c r="X177" s="514"/>
      <c r="Y177" s="514"/>
      <c r="Z177" s="514"/>
      <c r="AA177" s="514"/>
      <c r="AB177" s="514"/>
      <c r="AC177" s="514"/>
      <c r="AD177" s="514"/>
      <c r="AE177" s="514"/>
      <c r="AF177" s="514"/>
      <c r="AG177" s="514"/>
    </row>
    <row r="178" spans="1:33">
      <c r="A178" s="514"/>
      <c r="B178" s="514"/>
      <c r="C178" s="514"/>
      <c r="D178" s="514"/>
      <c r="E178" s="514"/>
      <c r="F178" s="514"/>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row>
    <row r="179" spans="1:33">
      <c r="A179" s="514"/>
      <c r="B179" s="514"/>
      <c r="C179" s="514"/>
      <c r="D179" s="514"/>
      <c r="E179" s="514"/>
      <c r="F179" s="514"/>
      <c r="G179" s="514"/>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row>
    <row r="180" spans="1:33">
      <c r="A180" s="514"/>
      <c r="B180" s="514"/>
      <c r="C180" s="514"/>
      <c r="D180" s="514"/>
      <c r="E180" s="514"/>
      <c r="F180" s="514"/>
      <c r="G180" s="514"/>
      <c r="H180" s="514"/>
      <c r="I180" s="514"/>
      <c r="J180" s="514"/>
      <c r="K180" s="514"/>
      <c r="L180" s="514"/>
      <c r="M180" s="514"/>
      <c r="N180" s="514"/>
      <c r="O180" s="514"/>
      <c r="P180" s="514"/>
      <c r="Q180" s="514"/>
      <c r="R180" s="514"/>
      <c r="S180" s="514"/>
      <c r="T180" s="514"/>
      <c r="U180" s="514"/>
      <c r="V180" s="514"/>
      <c r="W180" s="514"/>
      <c r="X180" s="514"/>
      <c r="Y180" s="514"/>
      <c r="Z180" s="514"/>
      <c r="AA180" s="514"/>
      <c r="AB180" s="514"/>
      <c r="AC180" s="514"/>
      <c r="AD180" s="514"/>
      <c r="AE180" s="514"/>
      <c r="AF180" s="514"/>
      <c r="AG180" s="514"/>
    </row>
    <row r="181" spans="1:33">
      <c r="A181" s="514"/>
      <c r="B181" s="514"/>
      <c r="C181" s="514"/>
      <c r="D181" s="514"/>
      <c r="E181" s="514"/>
      <c r="F181" s="514"/>
      <c r="G181" s="514"/>
      <c r="H181" s="514"/>
      <c r="I181" s="514"/>
      <c r="J181" s="514"/>
      <c r="K181" s="514"/>
      <c r="L181" s="514"/>
      <c r="M181" s="514"/>
      <c r="N181" s="514"/>
      <c r="O181" s="514"/>
      <c r="P181" s="514"/>
      <c r="Q181" s="514"/>
      <c r="R181" s="514"/>
      <c r="S181" s="514"/>
      <c r="T181" s="514"/>
      <c r="U181" s="514"/>
      <c r="V181" s="514"/>
      <c r="W181" s="514"/>
      <c r="X181" s="514"/>
      <c r="Y181" s="514"/>
      <c r="Z181" s="514"/>
      <c r="AA181" s="514"/>
      <c r="AB181" s="514"/>
      <c r="AC181" s="514"/>
      <c r="AD181" s="514"/>
      <c r="AE181" s="514"/>
      <c r="AF181" s="514"/>
      <c r="AG181" s="514"/>
    </row>
    <row r="182" spans="1:33">
      <c r="A182" s="514"/>
      <c r="B182" s="514"/>
      <c r="C182" s="514"/>
      <c r="D182" s="514"/>
      <c r="E182" s="514"/>
      <c r="F182" s="514"/>
      <c r="G182" s="514"/>
      <c r="H182" s="514"/>
      <c r="I182" s="514"/>
      <c r="J182" s="514"/>
      <c r="K182" s="514"/>
      <c r="L182" s="514"/>
      <c r="M182" s="514"/>
      <c r="N182" s="514"/>
      <c r="O182" s="514"/>
      <c r="P182" s="514"/>
      <c r="Q182" s="514"/>
      <c r="R182" s="514"/>
      <c r="S182" s="514"/>
      <c r="T182" s="514"/>
      <c r="U182" s="514"/>
      <c r="V182" s="514"/>
      <c r="W182" s="514"/>
      <c r="X182" s="514"/>
      <c r="Y182" s="514"/>
      <c r="Z182" s="514"/>
      <c r="AA182" s="514"/>
      <c r="AB182" s="514"/>
      <c r="AC182" s="514"/>
      <c r="AD182" s="514"/>
      <c r="AE182" s="514"/>
      <c r="AF182" s="514"/>
      <c r="AG182" s="514"/>
    </row>
    <row r="183" spans="1:33">
      <c r="A183" s="514"/>
      <c r="B183" s="514"/>
      <c r="C183" s="514"/>
      <c r="D183" s="514"/>
      <c r="E183" s="514"/>
      <c r="F183" s="514"/>
      <c r="G183" s="514"/>
      <c r="H183" s="514"/>
      <c r="I183" s="514"/>
      <c r="J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row>
    <row r="184" spans="1:33">
      <c r="A184" s="514"/>
      <c r="B184" s="514"/>
      <c r="C184" s="514"/>
      <c r="D184" s="514"/>
      <c r="E184" s="514"/>
      <c r="F184" s="514"/>
      <c r="G184" s="514"/>
      <c r="H184" s="514"/>
      <c r="I184" s="514"/>
      <c r="J184" s="514"/>
      <c r="K184" s="514"/>
      <c r="L184" s="514"/>
      <c r="M184" s="514"/>
      <c r="N184" s="514"/>
      <c r="O184" s="514"/>
      <c r="P184" s="514"/>
      <c r="Q184" s="514"/>
      <c r="R184" s="514"/>
      <c r="S184" s="514"/>
      <c r="T184" s="514"/>
      <c r="U184" s="514"/>
      <c r="V184" s="514"/>
      <c r="W184" s="514"/>
      <c r="X184" s="514"/>
      <c r="Y184" s="514"/>
      <c r="Z184" s="514"/>
      <c r="AA184" s="514"/>
      <c r="AB184" s="514"/>
      <c r="AC184" s="514"/>
      <c r="AD184" s="514"/>
      <c r="AE184" s="514"/>
      <c r="AF184" s="514"/>
      <c r="AG184" s="514"/>
    </row>
    <row r="185" spans="1:33">
      <c r="A185" s="514"/>
      <c r="B185" s="514"/>
      <c r="C185" s="514"/>
      <c r="D185" s="514"/>
      <c r="E185" s="514"/>
      <c r="F185" s="514"/>
      <c r="G185" s="514"/>
      <c r="H185" s="514"/>
      <c r="I185" s="514"/>
      <c r="J185" s="514"/>
      <c r="K185" s="514"/>
      <c r="L185" s="514"/>
      <c r="M185" s="514"/>
      <c r="N185" s="514"/>
      <c r="O185" s="514"/>
      <c r="P185" s="514"/>
      <c r="Q185" s="514"/>
      <c r="R185" s="514"/>
      <c r="S185" s="514"/>
      <c r="T185" s="514"/>
      <c r="U185" s="514"/>
      <c r="V185" s="514"/>
      <c r="W185" s="514"/>
      <c r="X185" s="514"/>
      <c r="Y185" s="514"/>
      <c r="Z185" s="514"/>
      <c r="AA185" s="514"/>
      <c r="AB185" s="514"/>
      <c r="AC185" s="514"/>
      <c r="AD185" s="514"/>
      <c r="AE185" s="514"/>
      <c r="AF185" s="514"/>
      <c r="AG185" s="514"/>
    </row>
    <row r="186" spans="1:33">
      <c r="A186" s="514"/>
      <c r="B186" s="514"/>
      <c r="C186" s="514"/>
      <c r="D186" s="514"/>
      <c r="E186" s="514"/>
      <c r="F186" s="514"/>
      <c r="G186" s="514"/>
      <c r="H186" s="514"/>
      <c r="I186" s="514"/>
      <c r="J186" s="514"/>
      <c r="K186" s="514"/>
      <c r="L186" s="514"/>
      <c r="M186" s="514"/>
      <c r="N186" s="514"/>
      <c r="O186" s="514"/>
      <c r="P186" s="514"/>
      <c r="Q186" s="514"/>
      <c r="R186" s="514"/>
      <c r="S186" s="514"/>
      <c r="T186" s="514"/>
      <c r="U186" s="514"/>
      <c r="V186" s="514"/>
      <c r="W186" s="514"/>
      <c r="X186" s="514"/>
      <c r="Y186" s="514"/>
      <c r="Z186" s="514"/>
      <c r="AA186" s="514"/>
      <c r="AB186" s="514"/>
      <c r="AC186" s="514"/>
      <c r="AD186" s="514"/>
      <c r="AE186" s="514"/>
      <c r="AF186" s="514"/>
      <c r="AG186" s="514"/>
    </row>
    <row r="187" spans="1:33">
      <c r="A187" s="514"/>
      <c r="B187" s="514"/>
      <c r="C187" s="514"/>
      <c r="D187" s="514"/>
      <c r="E187" s="514"/>
      <c r="F187" s="514"/>
      <c r="G187" s="514"/>
      <c r="H187" s="514"/>
      <c r="I187" s="514"/>
      <c r="J187" s="514"/>
      <c r="K187" s="514"/>
      <c r="L187" s="514"/>
      <c r="M187" s="514"/>
      <c r="N187" s="514"/>
      <c r="O187" s="514"/>
      <c r="P187" s="514"/>
      <c r="Q187" s="514"/>
      <c r="R187" s="514"/>
      <c r="S187" s="514"/>
      <c r="T187" s="514"/>
      <c r="U187" s="514"/>
      <c r="V187" s="514"/>
      <c r="W187" s="514"/>
      <c r="X187" s="514"/>
      <c r="Y187" s="514"/>
      <c r="Z187" s="514"/>
      <c r="AA187" s="514"/>
      <c r="AB187" s="514"/>
      <c r="AC187" s="514"/>
      <c r="AD187" s="514"/>
      <c r="AE187" s="514"/>
      <c r="AF187" s="514"/>
      <c r="AG187" s="514"/>
    </row>
    <row r="188" spans="1:33">
      <c r="A188" s="514"/>
      <c r="B188" s="514"/>
      <c r="C188" s="514"/>
      <c r="D188" s="514"/>
      <c r="E188" s="514"/>
      <c r="F188" s="514"/>
      <c r="G188" s="514"/>
      <c r="H188" s="514"/>
      <c r="I188" s="514"/>
      <c r="J188" s="514"/>
      <c r="K188" s="514"/>
      <c r="L188" s="514"/>
      <c r="M188" s="514"/>
      <c r="N188" s="514"/>
      <c r="O188" s="514"/>
      <c r="P188" s="514"/>
      <c r="Q188" s="514"/>
      <c r="R188" s="514"/>
      <c r="S188" s="514"/>
      <c r="T188" s="514"/>
      <c r="U188" s="514"/>
      <c r="V188" s="514"/>
      <c r="W188" s="514"/>
      <c r="X188" s="514"/>
      <c r="Y188" s="514"/>
      <c r="Z188" s="514"/>
      <c r="AA188" s="514"/>
      <c r="AB188" s="514"/>
      <c r="AC188" s="514"/>
      <c r="AD188" s="514"/>
      <c r="AE188" s="514"/>
      <c r="AF188" s="514"/>
      <c r="AG188" s="514"/>
    </row>
    <row r="189" spans="1:33">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row>
    <row r="190" spans="1:33">
      <c r="A190" s="514"/>
      <c r="B190" s="514"/>
      <c r="C190" s="514"/>
      <c r="D190" s="514"/>
      <c r="E190" s="514"/>
      <c r="F190" s="514"/>
      <c r="G190" s="514"/>
      <c r="H190" s="514"/>
      <c r="I190" s="514"/>
      <c r="J190" s="514"/>
      <c r="K190" s="514"/>
      <c r="L190" s="514"/>
      <c r="M190" s="514"/>
      <c r="N190" s="514"/>
      <c r="O190" s="514"/>
      <c r="P190" s="514"/>
      <c r="Q190" s="514"/>
      <c r="R190" s="514"/>
      <c r="S190" s="514"/>
      <c r="T190" s="514"/>
      <c r="U190" s="514"/>
      <c r="V190" s="514"/>
      <c r="W190" s="514"/>
      <c r="X190" s="514"/>
      <c r="Y190" s="514"/>
      <c r="Z190" s="514"/>
      <c r="AA190" s="514"/>
      <c r="AB190" s="514"/>
      <c r="AC190" s="514"/>
      <c r="AD190" s="514"/>
      <c r="AE190" s="514"/>
      <c r="AF190" s="514"/>
      <c r="AG190" s="514"/>
    </row>
    <row r="191" spans="1:33">
      <c r="A191" s="514"/>
      <c r="B191" s="514"/>
      <c r="C191" s="514"/>
      <c r="D191" s="514"/>
      <c r="E191" s="514"/>
      <c r="F191" s="514"/>
      <c r="G191" s="514"/>
      <c r="H191" s="514"/>
      <c r="I191" s="514"/>
      <c r="J191" s="514"/>
      <c r="K191" s="514"/>
      <c r="L191" s="514"/>
      <c r="M191" s="514"/>
      <c r="N191" s="514"/>
      <c r="O191" s="514"/>
      <c r="P191" s="514"/>
      <c r="Q191" s="514"/>
      <c r="R191" s="514"/>
      <c r="S191" s="514"/>
      <c r="T191" s="514"/>
      <c r="U191" s="514"/>
      <c r="V191" s="514"/>
      <c r="W191" s="514"/>
      <c r="X191" s="514"/>
      <c r="Y191" s="514"/>
      <c r="Z191" s="514"/>
      <c r="AA191" s="514"/>
      <c r="AB191" s="514"/>
      <c r="AC191" s="514"/>
      <c r="AD191" s="514"/>
      <c r="AE191" s="514"/>
      <c r="AF191" s="514"/>
      <c r="AG191" s="514"/>
    </row>
    <row r="192" spans="1:33">
      <c r="A192" s="514"/>
      <c r="B192" s="514"/>
      <c r="C192" s="514"/>
      <c r="D192" s="514"/>
      <c r="E192" s="514"/>
      <c r="F192" s="514"/>
      <c r="G192" s="514"/>
      <c r="H192" s="514"/>
      <c r="I192" s="514"/>
      <c r="J192" s="514"/>
      <c r="K192" s="514"/>
      <c r="L192" s="514"/>
      <c r="M192" s="514"/>
      <c r="N192" s="514"/>
      <c r="O192" s="514"/>
      <c r="P192" s="514"/>
      <c r="Q192" s="514"/>
      <c r="R192" s="514"/>
      <c r="S192" s="514"/>
      <c r="T192" s="514"/>
      <c r="U192" s="514"/>
      <c r="V192" s="514"/>
      <c r="W192" s="514"/>
      <c r="X192" s="514"/>
      <c r="Y192" s="514"/>
      <c r="Z192" s="514"/>
      <c r="AA192" s="514"/>
      <c r="AB192" s="514"/>
      <c r="AC192" s="514"/>
      <c r="AD192" s="514"/>
      <c r="AE192" s="514"/>
      <c r="AF192" s="514"/>
      <c r="AG192" s="514"/>
    </row>
    <row r="193" spans="1:33">
      <c r="A193" s="514"/>
      <c r="B193" s="514"/>
      <c r="C193" s="514"/>
      <c r="D193" s="514"/>
      <c r="E193" s="514"/>
      <c r="F193" s="514"/>
      <c r="G193" s="514"/>
      <c r="H193" s="514"/>
      <c r="I193" s="514"/>
      <c r="J193" s="514"/>
      <c r="K193" s="514"/>
      <c r="L193" s="514"/>
      <c r="M193" s="514"/>
      <c r="N193" s="514"/>
      <c r="O193" s="514"/>
      <c r="P193" s="514"/>
      <c r="Q193" s="514"/>
      <c r="R193" s="514"/>
      <c r="S193" s="514"/>
      <c r="T193" s="514"/>
      <c r="U193" s="514"/>
      <c r="V193" s="514"/>
      <c r="W193" s="514"/>
      <c r="X193" s="514"/>
      <c r="Y193" s="514"/>
      <c r="Z193" s="514"/>
      <c r="AA193" s="514"/>
      <c r="AB193" s="514"/>
      <c r="AC193" s="514"/>
      <c r="AD193" s="514"/>
      <c r="AE193" s="514"/>
      <c r="AF193" s="514"/>
      <c r="AG193" s="514"/>
    </row>
    <row r="194" spans="1:33">
      <c r="A194" s="514"/>
      <c r="B194" s="514"/>
      <c r="C194" s="514"/>
      <c r="D194" s="514"/>
      <c r="E194" s="514"/>
      <c r="F194" s="514"/>
      <c r="G194" s="514"/>
      <c r="H194" s="514"/>
      <c r="I194" s="514"/>
      <c r="J194" s="514"/>
      <c r="K194" s="514"/>
      <c r="L194" s="514"/>
      <c r="M194" s="514"/>
      <c r="N194" s="514"/>
      <c r="O194" s="514"/>
      <c r="P194" s="514"/>
      <c r="Q194" s="514"/>
      <c r="R194" s="514"/>
      <c r="S194" s="514"/>
      <c r="T194" s="514"/>
      <c r="U194" s="514"/>
      <c r="V194" s="514"/>
      <c r="W194" s="514"/>
      <c r="X194" s="514"/>
      <c r="Y194" s="514"/>
      <c r="Z194" s="514"/>
      <c r="AA194" s="514"/>
      <c r="AB194" s="514"/>
      <c r="AC194" s="514"/>
      <c r="AD194" s="514"/>
      <c r="AE194" s="514"/>
      <c r="AF194" s="514"/>
      <c r="AG194" s="514"/>
    </row>
    <row r="195" spans="1:33">
      <c r="A195" s="514"/>
      <c r="B195" s="514"/>
      <c r="C195" s="514"/>
      <c r="D195" s="514"/>
      <c r="E195" s="514"/>
      <c r="F195" s="514"/>
      <c r="G195" s="514"/>
      <c r="H195" s="514"/>
      <c r="I195" s="514"/>
      <c r="J195" s="514"/>
      <c r="K195" s="514"/>
      <c r="L195" s="514"/>
      <c r="M195" s="514"/>
      <c r="N195" s="514"/>
      <c r="O195" s="514"/>
      <c r="P195" s="514"/>
      <c r="Q195" s="514"/>
      <c r="R195" s="514"/>
      <c r="S195" s="514"/>
      <c r="T195" s="514"/>
      <c r="U195" s="514"/>
      <c r="V195" s="514"/>
      <c r="W195" s="514"/>
      <c r="X195" s="514"/>
      <c r="Y195" s="514"/>
      <c r="Z195" s="514"/>
      <c r="AA195" s="514"/>
      <c r="AB195" s="514"/>
      <c r="AC195" s="514"/>
      <c r="AD195" s="514"/>
      <c r="AE195" s="514"/>
      <c r="AF195" s="514"/>
      <c r="AG195" s="514"/>
    </row>
    <row r="196" spans="1:33">
      <c r="A196" s="514"/>
      <c r="B196" s="514"/>
      <c r="C196" s="514"/>
      <c r="D196" s="514"/>
      <c r="E196" s="514"/>
      <c r="F196" s="514"/>
      <c r="G196" s="514"/>
      <c r="H196" s="514"/>
      <c r="I196" s="514"/>
      <c r="J196" s="514"/>
      <c r="K196" s="514"/>
      <c r="L196" s="514"/>
      <c r="M196" s="514"/>
      <c r="N196" s="514"/>
      <c r="O196" s="514"/>
      <c r="P196" s="514"/>
      <c r="Q196" s="514"/>
      <c r="R196" s="514"/>
      <c r="S196" s="514"/>
      <c r="T196" s="514"/>
      <c r="U196" s="514"/>
      <c r="V196" s="514"/>
      <c r="W196" s="514"/>
      <c r="X196" s="514"/>
      <c r="Y196" s="514"/>
      <c r="Z196" s="514"/>
      <c r="AA196" s="514"/>
      <c r="AB196" s="514"/>
      <c r="AC196" s="514"/>
      <c r="AD196" s="514"/>
      <c r="AE196" s="514"/>
      <c r="AF196" s="514"/>
      <c r="AG196" s="514"/>
    </row>
    <row r="197" spans="1:33">
      <c r="A197" s="514"/>
      <c r="B197" s="514"/>
      <c r="C197" s="514"/>
      <c r="D197" s="514"/>
      <c r="E197" s="514"/>
      <c r="F197" s="514"/>
      <c r="G197" s="514"/>
      <c r="H197" s="514"/>
      <c r="I197" s="514"/>
      <c r="J197" s="514"/>
      <c r="K197" s="514"/>
      <c r="L197" s="514"/>
      <c r="M197" s="514"/>
      <c r="N197" s="514"/>
      <c r="O197" s="514"/>
      <c r="P197" s="514"/>
      <c r="Q197" s="514"/>
      <c r="R197" s="514"/>
      <c r="S197" s="514"/>
      <c r="T197" s="514"/>
      <c r="U197" s="514"/>
      <c r="V197" s="514"/>
      <c r="W197" s="514"/>
      <c r="X197" s="514"/>
      <c r="Y197" s="514"/>
      <c r="Z197" s="514"/>
      <c r="AA197" s="514"/>
      <c r="AB197" s="514"/>
      <c r="AC197" s="514"/>
      <c r="AD197" s="514"/>
      <c r="AE197" s="514"/>
      <c r="AF197" s="514"/>
      <c r="AG197" s="514"/>
    </row>
    <row r="198" spans="1:33">
      <c r="A198" s="514"/>
      <c r="B198" s="514"/>
      <c r="C198" s="514"/>
      <c r="D198" s="514"/>
      <c r="E198" s="514"/>
      <c r="F198" s="514"/>
      <c r="G198" s="514"/>
      <c r="H198" s="514"/>
      <c r="I198" s="514"/>
      <c r="J198" s="514"/>
      <c r="K198" s="514"/>
      <c r="L198" s="514"/>
      <c r="M198" s="514"/>
      <c r="N198" s="514"/>
      <c r="O198" s="514"/>
      <c r="P198" s="514"/>
      <c r="Q198" s="514"/>
      <c r="R198" s="514"/>
      <c r="S198" s="514"/>
      <c r="T198" s="514"/>
      <c r="U198" s="514"/>
      <c r="V198" s="514"/>
      <c r="W198" s="514"/>
      <c r="X198" s="514"/>
      <c r="Y198" s="514"/>
      <c r="Z198" s="514"/>
      <c r="AA198" s="514"/>
      <c r="AB198" s="514"/>
      <c r="AC198" s="514"/>
      <c r="AD198" s="514"/>
      <c r="AE198" s="514"/>
      <c r="AF198" s="514"/>
      <c r="AG198" s="514"/>
    </row>
    <row r="199" spans="1:33">
      <c r="A199" s="514"/>
      <c r="B199" s="514"/>
      <c r="C199" s="514"/>
      <c r="D199" s="514"/>
      <c r="E199" s="514"/>
      <c r="F199" s="514"/>
      <c r="G199" s="514"/>
      <c r="H199" s="514"/>
      <c r="I199" s="514"/>
      <c r="J199" s="514"/>
      <c r="K199" s="514"/>
      <c r="L199" s="514"/>
      <c r="M199" s="514"/>
      <c r="N199" s="514"/>
      <c r="O199" s="514"/>
      <c r="P199" s="514"/>
      <c r="Q199" s="514"/>
      <c r="R199" s="514"/>
      <c r="S199" s="514"/>
      <c r="T199" s="514"/>
      <c r="U199" s="514"/>
      <c r="V199" s="514"/>
      <c r="W199" s="514"/>
      <c r="X199" s="514"/>
      <c r="Y199" s="514"/>
      <c r="Z199" s="514"/>
      <c r="AA199" s="514"/>
      <c r="AB199" s="514"/>
      <c r="AC199" s="514"/>
      <c r="AD199" s="514"/>
      <c r="AE199" s="514"/>
      <c r="AF199" s="514"/>
      <c r="AG199" s="514"/>
    </row>
    <row r="200" spans="1:33">
      <c r="A200" s="514"/>
      <c r="B200" s="514"/>
      <c r="C200" s="514"/>
      <c r="D200" s="514"/>
      <c r="E200" s="514"/>
      <c r="F200" s="514"/>
      <c r="G200" s="514"/>
      <c r="H200" s="514"/>
      <c r="I200" s="514"/>
      <c r="J200" s="514"/>
      <c r="K200" s="514"/>
      <c r="L200" s="514"/>
      <c r="M200" s="514"/>
      <c r="N200" s="514"/>
      <c r="O200" s="514"/>
      <c r="P200" s="514"/>
      <c r="Q200" s="514"/>
      <c r="R200" s="514"/>
      <c r="S200" s="514"/>
      <c r="T200" s="514"/>
      <c r="U200" s="514"/>
      <c r="V200" s="514"/>
      <c r="W200" s="514"/>
      <c r="X200" s="514"/>
      <c r="Y200" s="514"/>
      <c r="Z200" s="514"/>
      <c r="AA200" s="514"/>
      <c r="AB200" s="514"/>
      <c r="AC200" s="514"/>
      <c r="AD200" s="514"/>
      <c r="AE200" s="514"/>
      <c r="AF200" s="514"/>
      <c r="AG200" s="514"/>
    </row>
    <row r="201" spans="1:33">
      <c r="A201" s="514"/>
      <c r="B201" s="514"/>
      <c r="C201" s="514"/>
      <c r="D201" s="514"/>
      <c r="E201" s="514"/>
      <c r="F201" s="514"/>
      <c r="G201" s="514"/>
      <c r="H201" s="514"/>
      <c r="I201" s="514"/>
      <c r="J201" s="514"/>
      <c r="K201" s="514"/>
      <c r="L201" s="514"/>
      <c r="M201" s="514"/>
      <c r="N201" s="514"/>
      <c r="O201" s="514"/>
      <c r="P201" s="514"/>
      <c r="Q201" s="514"/>
      <c r="R201" s="514"/>
      <c r="S201" s="514"/>
      <c r="T201" s="514"/>
      <c r="U201" s="514"/>
      <c r="V201" s="514"/>
      <c r="W201" s="514"/>
      <c r="X201" s="514"/>
      <c r="Y201" s="514"/>
      <c r="Z201" s="514"/>
      <c r="AA201" s="514"/>
      <c r="AB201" s="514"/>
      <c r="AC201" s="514"/>
      <c r="AD201" s="514"/>
      <c r="AE201" s="514"/>
      <c r="AF201" s="514"/>
      <c r="AG201" s="514"/>
    </row>
    <row r="202" spans="1:33">
      <c r="A202" s="514"/>
      <c r="B202" s="514"/>
      <c r="C202" s="514"/>
      <c r="D202" s="514"/>
      <c r="E202" s="514"/>
      <c r="F202" s="514"/>
      <c r="G202" s="514"/>
      <c r="H202" s="514"/>
      <c r="I202" s="514"/>
      <c r="J202" s="514"/>
      <c r="K202" s="514"/>
      <c r="L202" s="514"/>
      <c r="M202" s="514"/>
      <c r="N202" s="514"/>
      <c r="O202" s="514"/>
      <c r="P202" s="514"/>
      <c r="Q202" s="514"/>
      <c r="R202" s="514"/>
      <c r="S202" s="514"/>
      <c r="T202" s="514"/>
      <c r="U202" s="514"/>
      <c r="V202" s="514"/>
      <c r="W202" s="514"/>
      <c r="X202" s="514"/>
      <c r="Y202" s="514"/>
      <c r="Z202" s="514"/>
      <c r="AA202" s="514"/>
      <c r="AB202" s="514"/>
      <c r="AC202" s="514"/>
      <c r="AD202" s="514"/>
      <c r="AE202" s="514"/>
      <c r="AF202" s="514"/>
      <c r="AG202" s="514"/>
    </row>
    <row r="203" spans="1:33">
      <c r="A203" s="514"/>
      <c r="B203" s="514"/>
      <c r="C203" s="514"/>
      <c r="D203" s="514"/>
      <c r="E203" s="514"/>
      <c r="F203" s="514"/>
      <c r="G203" s="514"/>
      <c r="H203" s="514"/>
      <c r="I203" s="514"/>
      <c r="J203" s="514"/>
      <c r="K203" s="514"/>
      <c r="L203" s="514"/>
      <c r="M203" s="514"/>
      <c r="N203" s="514"/>
      <c r="O203" s="514"/>
      <c r="P203" s="514"/>
      <c r="Q203" s="514"/>
      <c r="R203" s="514"/>
      <c r="S203" s="514"/>
      <c r="T203" s="514"/>
      <c r="U203" s="514"/>
      <c r="V203" s="514"/>
      <c r="W203" s="514"/>
      <c r="X203" s="514"/>
      <c r="Y203" s="514"/>
      <c r="Z203" s="514"/>
      <c r="AA203" s="514"/>
      <c r="AB203" s="514"/>
      <c r="AC203" s="514"/>
      <c r="AD203" s="514"/>
      <c r="AE203" s="514"/>
      <c r="AF203" s="514"/>
      <c r="AG203" s="514"/>
    </row>
    <row r="204" spans="1:33">
      <c r="A204" s="514"/>
      <c r="B204" s="514"/>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row>
    <row r="205" spans="1:33">
      <c r="A205" s="514"/>
      <c r="B205" s="514"/>
      <c r="C205" s="514"/>
      <c r="D205" s="514"/>
      <c r="E205" s="514"/>
      <c r="F205" s="514"/>
      <c r="G205" s="514"/>
      <c r="H205" s="514"/>
      <c r="I205" s="514"/>
      <c r="J205" s="514"/>
      <c r="K205" s="514"/>
      <c r="L205" s="514"/>
      <c r="M205" s="514"/>
      <c r="N205" s="514"/>
      <c r="O205" s="514"/>
      <c r="P205" s="514"/>
      <c r="Q205" s="514"/>
      <c r="R205" s="514"/>
      <c r="S205" s="514"/>
      <c r="T205" s="514"/>
      <c r="U205" s="514"/>
      <c r="V205" s="514"/>
      <c r="W205" s="514"/>
      <c r="X205" s="514"/>
      <c r="Y205" s="514"/>
      <c r="Z205" s="514"/>
      <c r="AA205" s="514"/>
      <c r="AB205" s="514"/>
      <c r="AC205" s="514"/>
      <c r="AD205" s="514"/>
      <c r="AE205" s="514"/>
      <c r="AF205" s="514"/>
      <c r="AG205" s="514"/>
    </row>
    <row r="206" spans="1:33">
      <c r="A206" s="514"/>
      <c r="B206" s="514"/>
      <c r="C206" s="514"/>
      <c r="D206" s="514"/>
      <c r="E206" s="514"/>
      <c r="F206" s="514"/>
      <c r="G206" s="514"/>
      <c r="H206" s="514"/>
      <c r="I206" s="514"/>
      <c r="J206" s="514"/>
      <c r="K206" s="514"/>
      <c r="L206" s="514"/>
      <c r="M206" s="514"/>
      <c r="N206" s="514"/>
      <c r="O206" s="514"/>
      <c r="P206" s="514"/>
      <c r="Q206" s="514"/>
      <c r="R206" s="514"/>
      <c r="S206" s="514"/>
      <c r="T206" s="514"/>
      <c r="U206" s="514"/>
      <c r="V206" s="514"/>
      <c r="W206" s="514"/>
      <c r="X206" s="514"/>
      <c r="Y206" s="514"/>
      <c r="Z206" s="514"/>
      <c r="AA206" s="514"/>
      <c r="AB206" s="514"/>
      <c r="AC206" s="514"/>
      <c r="AD206" s="514"/>
      <c r="AE206" s="514"/>
      <c r="AF206" s="514"/>
      <c r="AG206" s="514"/>
    </row>
    <row r="207" spans="1:33">
      <c r="A207" s="514"/>
      <c r="B207" s="514"/>
      <c r="C207" s="514"/>
      <c r="D207" s="514"/>
      <c r="E207" s="514"/>
      <c r="F207" s="514"/>
      <c r="G207" s="514"/>
      <c r="H207" s="514"/>
      <c r="I207" s="514"/>
      <c r="J207" s="514"/>
      <c r="K207" s="514"/>
      <c r="L207" s="514"/>
      <c r="M207" s="514"/>
      <c r="N207" s="514"/>
      <c r="O207" s="514"/>
      <c r="P207" s="514"/>
      <c r="Q207" s="514"/>
      <c r="R207" s="514"/>
      <c r="S207" s="514"/>
      <c r="T207" s="514"/>
      <c r="U207" s="514"/>
      <c r="V207" s="514"/>
      <c r="W207" s="514"/>
      <c r="X207" s="514"/>
      <c r="Y207" s="514"/>
      <c r="Z207" s="514"/>
      <c r="AA207" s="514"/>
      <c r="AB207" s="514"/>
      <c r="AC207" s="514"/>
      <c r="AD207" s="514"/>
      <c r="AE207" s="514"/>
      <c r="AF207" s="514"/>
      <c r="AG207" s="514"/>
    </row>
    <row r="208" spans="1:33">
      <c r="A208" s="514"/>
      <c r="B208" s="514"/>
      <c r="C208" s="514"/>
      <c r="D208" s="514"/>
      <c r="E208" s="514"/>
      <c r="F208" s="514"/>
      <c r="G208" s="514"/>
      <c r="H208" s="514"/>
      <c r="I208" s="514"/>
      <c r="J208" s="514"/>
      <c r="K208" s="514"/>
      <c r="L208" s="514"/>
      <c r="M208" s="514"/>
      <c r="N208" s="514"/>
      <c r="O208" s="514"/>
      <c r="P208" s="514"/>
      <c r="Q208" s="514"/>
      <c r="R208" s="514"/>
      <c r="S208" s="514"/>
      <c r="T208" s="514"/>
      <c r="U208" s="514"/>
      <c r="V208" s="514"/>
      <c r="W208" s="514"/>
      <c r="X208" s="514"/>
      <c r="Y208" s="514"/>
      <c r="Z208" s="514"/>
      <c r="AA208" s="514"/>
      <c r="AB208" s="514"/>
      <c r="AC208" s="514"/>
      <c r="AD208" s="514"/>
      <c r="AE208" s="514"/>
      <c r="AF208" s="514"/>
      <c r="AG208" s="514"/>
    </row>
    <row r="209" spans="1:33">
      <c r="A209" s="514"/>
      <c r="B209" s="514"/>
      <c r="C209" s="514"/>
      <c r="D209" s="514"/>
      <c r="E209" s="514"/>
      <c r="F209" s="514"/>
      <c r="G209" s="514"/>
      <c r="H209" s="514"/>
      <c r="I209" s="514"/>
      <c r="J209" s="514"/>
      <c r="K209" s="514"/>
      <c r="L209" s="514"/>
      <c r="M209" s="514"/>
      <c r="N209" s="514"/>
      <c r="O209" s="514"/>
      <c r="P209" s="514"/>
      <c r="Q209" s="514"/>
      <c r="R209" s="514"/>
      <c r="S209" s="514"/>
      <c r="T209" s="514"/>
      <c r="U209" s="514"/>
      <c r="V209" s="514"/>
      <c r="W209" s="514"/>
      <c r="X209" s="514"/>
      <c r="Y209" s="514"/>
      <c r="Z209" s="514"/>
      <c r="AA209" s="514"/>
      <c r="AB209" s="514"/>
      <c r="AC209" s="514"/>
      <c r="AD209" s="514"/>
      <c r="AE209" s="514"/>
      <c r="AF209" s="514"/>
      <c r="AG209" s="514"/>
    </row>
    <row r="210" spans="1:33">
      <c r="A210" s="514"/>
      <c r="B210" s="514"/>
      <c r="C210" s="514"/>
      <c r="D210" s="514"/>
      <c r="E210" s="514"/>
      <c r="F210" s="514"/>
      <c r="G210" s="514"/>
      <c r="H210" s="514"/>
      <c r="I210" s="514"/>
      <c r="J210" s="514"/>
      <c r="K210" s="514"/>
      <c r="L210" s="514"/>
      <c r="M210" s="514"/>
      <c r="N210" s="514"/>
      <c r="O210" s="514"/>
      <c r="P210" s="514"/>
      <c r="Q210" s="514"/>
      <c r="R210" s="514"/>
      <c r="S210" s="514"/>
      <c r="T210" s="514"/>
      <c r="U210" s="514"/>
      <c r="V210" s="514"/>
      <c r="W210" s="514"/>
      <c r="X210" s="514"/>
      <c r="Y210" s="514"/>
      <c r="Z210" s="514"/>
      <c r="AA210" s="514"/>
      <c r="AB210" s="514"/>
      <c r="AC210" s="514"/>
      <c r="AD210" s="514"/>
      <c r="AE210" s="514"/>
      <c r="AF210" s="514"/>
      <c r="AG210" s="514"/>
    </row>
    <row r="211" spans="1:33">
      <c r="A211" s="514"/>
      <c r="B211" s="514"/>
      <c r="C211" s="514"/>
      <c r="D211" s="514"/>
      <c r="E211" s="514"/>
      <c r="F211" s="514"/>
      <c r="G211" s="514"/>
      <c r="H211" s="514"/>
      <c r="I211" s="514"/>
      <c r="J211" s="514"/>
      <c r="K211" s="514"/>
      <c r="L211" s="514"/>
      <c r="M211" s="514"/>
      <c r="N211" s="514"/>
      <c r="O211" s="514"/>
      <c r="P211" s="514"/>
      <c r="Q211" s="514"/>
      <c r="R211" s="514"/>
      <c r="S211" s="514"/>
      <c r="T211" s="514"/>
      <c r="U211" s="514"/>
      <c r="V211" s="514"/>
      <c r="W211" s="514"/>
      <c r="X211" s="514"/>
      <c r="Y211" s="514"/>
      <c r="Z211" s="514"/>
      <c r="AA211" s="514"/>
      <c r="AB211" s="514"/>
      <c r="AC211" s="514"/>
      <c r="AD211" s="514"/>
      <c r="AE211" s="514"/>
      <c r="AF211" s="514"/>
      <c r="AG211" s="514"/>
    </row>
    <row r="212" spans="1:33">
      <c r="A212" s="514"/>
      <c r="B212" s="514"/>
      <c r="C212" s="514"/>
      <c r="D212" s="514"/>
      <c r="E212" s="514"/>
      <c r="F212" s="514"/>
      <c r="G212" s="514"/>
      <c r="H212" s="514"/>
      <c r="I212" s="514"/>
      <c r="J212" s="514"/>
      <c r="K212" s="514"/>
      <c r="L212" s="514"/>
      <c r="M212" s="514"/>
      <c r="N212" s="514"/>
      <c r="O212" s="514"/>
      <c r="P212" s="514"/>
      <c r="Q212" s="514"/>
      <c r="R212" s="514"/>
      <c r="S212" s="514"/>
      <c r="T212" s="514"/>
      <c r="U212" s="514"/>
      <c r="V212" s="514"/>
      <c r="W212" s="514"/>
      <c r="X212" s="514"/>
      <c r="Y212" s="514"/>
      <c r="Z212" s="514"/>
      <c r="AA212" s="514"/>
      <c r="AB212" s="514"/>
      <c r="AC212" s="514"/>
      <c r="AD212" s="514"/>
      <c r="AE212" s="514"/>
      <c r="AF212" s="514"/>
      <c r="AG212" s="514"/>
    </row>
    <row r="213" spans="1:33">
      <c r="A213" s="514"/>
      <c r="B213" s="514"/>
      <c r="C213" s="514"/>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514"/>
      <c r="AA213" s="514"/>
      <c r="AB213" s="514"/>
      <c r="AC213" s="514"/>
      <c r="AD213" s="514"/>
      <c r="AE213" s="514"/>
      <c r="AF213" s="514"/>
      <c r="AG213" s="514"/>
    </row>
    <row r="214" spans="1:33">
      <c r="A214" s="514"/>
      <c r="B214" s="514"/>
      <c r="C214" s="514"/>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514"/>
      <c r="AA214" s="514"/>
      <c r="AB214" s="514"/>
      <c r="AC214" s="514"/>
      <c r="AD214" s="514"/>
      <c r="AE214" s="514"/>
      <c r="AF214" s="514"/>
      <c r="AG214" s="514"/>
    </row>
    <row r="215" spans="1:33">
      <c r="A215" s="514"/>
      <c r="B215" s="514"/>
      <c r="C215" s="514"/>
      <c r="D215" s="514"/>
      <c r="E215" s="514"/>
      <c r="F215" s="514"/>
      <c r="G215" s="514"/>
      <c r="H215" s="514"/>
      <c r="I215" s="514"/>
      <c r="J215" s="514"/>
      <c r="K215" s="514"/>
      <c r="L215" s="514"/>
      <c r="M215" s="514"/>
      <c r="N215" s="514"/>
      <c r="O215" s="514"/>
      <c r="P215" s="514"/>
      <c r="Q215" s="514"/>
      <c r="R215" s="514"/>
      <c r="S215" s="514"/>
      <c r="T215" s="514"/>
      <c r="U215" s="514"/>
      <c r="V215" s="514"/>
      <c r="W215" s="514"/>
      <c r="X215" s="514"/>
      <c r="Y215" s="514"/>
      <c r="Z215" s="514"/>
      <c r="AA215" s="514"/>
      <c r="AB215" s="514"/>
      <c r="AC215" s="514"/>
      <c r="AD215" s="514"/>
      <c r="AE215" s="514"/>
      <c r="AF215" s="514"/>
      <c r="AG215" s="514"/>
    </row>
    <row r="216" spans="1:33">
      <c r="A216" s="514"/>
      <c r="B216" s="514"/>
      <c r="C216" s="514"/>
      <c r="D216" s="514"/>
      <c r="E216" s="514"/>
      <c r="F216" s="514"/>
      <c r="G216" s="514"/>
      <c r="H216" s="514"/>
      <c r="I216" s="514"/>
      <c r="J216" s="514"/>
      <c r="K216" s="514"/>
      <c r="L216" s="514"/>
      <c r="M216" s="514"/>
      <c r="N216" s="514"/>
      <c r="O216" s="514"/>
      <c r="P216" s="514"/>
      <c r="Q216" s="514"/>
      <c r="R216" s="514"/>
      <c r="S216" s="514"/>
      <c r="T216" s="514"/>
      <c r="U216" s="514"/>
      <c r="V216" s="514"/>
      <c r="W216" s="514"/>
      <c r="X216" s="514"/>
      <c r="Y216" s="514"/>
      <c r="Z216" s="514"/>
      <c r="AA216" s="514"/>
      <c r="AB216" s="514"/>
      <c r="AC216" s="514"/>
      <c r="AD216" s="514"/>
      <c r="AE216" s="514"/>
      <c r="AF216" s="514"/>
      <c r="AG216" s="514"/>
    </row>
    <row r="217" spans="1:33">
      <c r="A217" s="514"/>
      <c r="B217" s="514"/>
      <c r="C217" s="514"/>
      <c r="D217" s="514"/>
      <c r="E217" s="514"/>
      <c r="F217" s="514"/>
      <c r="G217" s="514"/>
      <c r="H217" s="514"/>
      <c r="I217" s="514"/>
      <c r="J217" s="514"/>
      <c r="K217" s="514"/>
      <c r="L217" s="514"/>
      <c r="M217" s="514"/>
      <c r="N217" s="514"/>
      <c r="O217" s="514"/>
      <c r="P217" s="514"/>
      <c r="Q217" s="514"/>
      <c r="R217" s="514"/>
      <c r="S217" s="514"/>
      <c r="T217" s="514"/>
      <c r="U217" s="514"/>
      <c r="V217" s="514"/>
      <c r="W217" s="514"/>
      <c r="X217" s="514"/>
      <c r="Y217" s="514"/>
      <c r="Z217" s="514"/>
      <c r="AA217" s="514"/>
      <c r="AB217" s="514"/>
      <c r="AC217" s="514"/>
      <c r="AD217" s="514"/>
      <c r="AE217" s="514"/>
      <c r="AF217" s="514"/>
      <c r="AG217" s="514"/>
    </row>
    <row r="218" spans="1:33">
      <c r="A218" s="514"/>
      <c r="B218" s="514"/>
      <c r="C218" s="514"/>
      <c r="D218" s="514"/>
      <c r="E218" s="514"/>
      <c r="F218" s="514"/>
      <c r="G218" s="514"/>
      <c r="H218" s="514"/>
      <c r="I218" s="514"/>
      <c r="J218" s="514"/>
      <c r="K218" s="514"/>
      <c r="L218" s="514"/>
      <c r="M218" s="514"/>
      <c r="N218" s="514"/>
      <c r="O218" s="514"/>
      <c r="P218" s="514"/>
      <c r="Q218" s="514"/>
      <c r="R218" s="514"/>
      <c r="S218" s="514"/>
      <c r="T218" s="514"/>
      <c r="U218" s="514"/>
      <c r="V218" s="514"/>
      <c r="W218" s="514"/>
      <c r="X218" s="514"/>
      <c r="Y218" s="514"/>
      <c r="Z218" s="514"/>
      <c r="AA218" s="514"/>
      <c r="AB218" s="514"/>
      <c r="AC218" s="514"/>
      <c r="AD218" s="514"/>
      <c r="AE218" s="514"/>
      <c r="AF218" s="514"/>
      <c r="AG218" s="514"/>
    </row>
    <row r="219" spans="1:33">
      <c r="A219" s="514"/>
      <c r="B219" s="514"/>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row>
    <row r="220" spans="1:33">
      <c r="A220" s="514"/>
      <c r="B220" s="514"/>
      <c r="C220" s="514"/>
      <c r="D220" s="514"/>
      <c r="E220" s="514"/>
      <c r="F220" s="514"/>
      <c r="G220" s="514"/>
      <c r="H220" s="514"/>
      <c r="I220" s="514"/>
      <c r="J220" s="514"/>
      <c r="K220" s="514"/>
      <c r="L220" s="514"/>
      <c r="M220" s="514"/>
      <c r="N220" s="514"/>
      <c r="O220" s="514"/>
      <c r="P220" s="514"/>
      <c r="Q220" s="514"/>
      <c r="R220" s="514"/>
      <c r="S220" s="514"/>
      <c r="T220" s="514"/>
      <c r="U220" s="514"/>
      <c r="V220" s="514"/>
      <c r="W220" s="514"/>
      <c r="X220" s="514"/>
      <c r="Y220" s="514"/>
      <c r="Z220" s="514"/>
      <c r="AA220" s="514"/>
      <c r="AB220" s="514"/>
      <c r="AC220" s="514"/>
      <c r="AD220" s="514"/>
      <c r="AE220" s="514"/>
      <c r="AF220" s="514"/>
      <c r="AG220" s="514"/>
    </row>
    <row r="221" spans="1:33">
      <c r="A221" s="514"/>
      <c r="B221" s="514"/>
      <c r="C221" s="514"/>
      <c r="D221" s="514"/>
      <c r="E221" s="514"/>
      <c r="F221" s="514"/>
      <c r="G221" s="514"/>
      <c r="H221" s="514"/>
      <c r="I221" s="514"/>
      <c r="J221" s="514"/>
      <c r="K221" s="514"/>
      <c r="L221" s="514"/>
      <c r="M221" s="514"/>
      <c r="N221" s="514"/>
      <c r="O221" s="514"/>
      <c r="P221" s="514"/>
      <c r="Q221" s="514"/>
      <c r="R221" s="514"/>
      <c r="S221" s="514"/>
      <c r="T221" s="514"/>
      <c r="U221" s="514"/>
      <c r="V221" s="514"/>
      <c r="W221" s="514"/>
      <c r="X221" s="514"/>
      <c r="Y221" s="514"/>
      <c r="Z221" s="514"/>
      <c r="AA221" s="514"/>
      <c r="AB221" s="514"/>
      <c r="AC221" s="514"/>
      <c r="AD221" s="514"/>
      <c r="AE221" s="514"/>
      <c r="AF221" s="514"/>
      <c r="AG221" s="514"/>
    </row>
    <row r="222" spans="1:33">
      <c r="A222" s="514"/>
      <c r="B222" s="514"/>
      <c r="C222" s="514"/>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4"/>
      <c r="AD222" s="514"/>
      <c r="AE222" s="514"/>
      <c r="AF222" s="514"/>
      <c r="AG222" s="514"/>
    </row>
    <row r="223" spans="1:33">
      <c r="A223" s="514"/>
      <c r="B223" s="514"/>
      <c r="C223" s="514"/>
      <c r="D223" s="514"/>
      <c r="E223" s="514"/>
      <c r="F223" s="514"/>
      <c r="G223" s="514"/>
      <c r="H223" s="514"/>
      <c r="I223" s="514"/>
      <c r="J223" s="514"/>
      <c r="K223" s="514"/>
      <c r="L223" s="514"/>
      <c r="M223" s="514"/>
      <c r="N223" s="514"/>
      <c r="O223" s="514"/>
      <c r="P223" s="514"/>
      <c r="Q223" s="514"/>
      <c r="R223" s="514"/>
      <c r="S223" s="514"/>
      <c r="T223" s="514"/>
      <c r="U223" s="514"/>
      <c r="V223" s="514"/>
      <c r="W223" s="514"/>
      <c r="X223" s="514"/>
      <c r="Y223" s="514"/>
      <c r="Z223" s="514"/>
      <c r="AA223" s="514"/>
      <c r="AB223" s="514"/>
      <c r="AC223" s="514"/>
      <c r="AD223" s="514"/>
      <c r="AE223" s="514"/>
      <c r="AF223" s="514"/>
      <c r="AG223" s="514"/>
    </row>
    <row r="224" spans="1:33">
      <c r="A224" s="514"/>
      <c r="B224" s="514"/>
      <c r="C224" s="514"/>
      <c r="D224" s="514"/>
      <c r="E224" s="514"/>
      <c r="F224" s="514"/>
      <c r="G224" s="514"/>
      <c r="H224" s="514"/>
      <c r="I224" s="514"/>
      <c r="J224" s="514"/>
      <c r="K224" s="514"/>
      <c r="L224" s="514"/>
      <c r="M224" s="514"/>
      <c r="N224" s="514"/>
      <c r="O224" s="514"/>
      <c r="P224" s="514"/>
      <c r="Q224" s="514"/>
      <c r="R224" s="514"/>
      <c r="S224" s="514"/>
      <c r="T224" s="514"/>
      <c r="U224" s="514"/>
      <c r="V224" s="514"/>
      <c r="W224" s="514"/>
      <c r="X224" s="514"/>
      <c r="Y224" s="514"/>
      <c r="Z224" s="514"/>
      <c r="AA224" s="514"/>
      <c r="AB224" s="514"/>
      <c r="AC224" s="514"/>
      <c r="AD224" s="514"/>
      <c r="AE224" s="514"/>
      <c r="AF224" s="514"/>
      <c r="AG224" s="514"/>
    </row>
    <row r="225" spans="1:33">
      <c r="A225" s="514"/>
      <c r="B225" s="514"/>
      <c r="C225" s="514"/>
      <c r="D225" s="514"/>
      <c r="E225" s="514"/>
      <c r="F225" s="514"/>
      <c r="G225" s="514"/>
      <c r="H225" s="514"/>
      <c r="I225" s="514"/>
      <c r="J225" s="514"/>
      <c r="K225" s="514"/>
      <c r="L225" s="514"/>
      <c r="M225" s="514"/>
      <c r="N225" s="514"/>
      <c r="O225" s="514"/>
      <c r="P225" s="514"/>
      <c r="Q225" s="514"/>
      <c r="R225" s="514"/>
      <c r="S225" s="514"/>
      <c r="T225" s="514"/>
      <c r="U225" s="514"/>
      <c r="V225" s="514"/>
      <c r="W225" s="514"/>
      <c r="X225" s="514"/>
      <c r="Y225" s="514"/>
      <c r="Z225" s="514"/>
      <c r="AA225" s="514"/>
      <c r="AB225" s="514"/>
      <c r="AC225" s="514"/>
      <c r="AD225" s="514"/>
      <c r="AE225" s="514"/>
      <c r="AF225" s="514"/>
      <c r="AG225" s="514"/>
    </row>
    <row r="226" spans="1:33">
      <c r="A226" s="514"/>
      <c r="B226" s="514"/>
      <c r="C226" s="514"/>
      <c r="D226" s="514"/>
      <c r="E226" s="514"/>
      <c r="F226" s="514"/>
      <c r="G226" s="514"/>
      <c r="H226" s="514"/>
      <c r="I226" s="514"/>
      <c r="J226" s="514"/>
      <c r="K226" s="514"/>
      <c r="L226" s="514"/>
      <c r="M226" s="514"/>
      <c r="N226" s="514"/>
      <c r="O226" s="514"/>
      <c r="P226" s="514"/>
      <c r="Q226" s="514"/>
      <c r="R226" s="514"/>
      <c r="S226" s="514"/>
      <c r="T226" s="514"/>
      <c r="U226" s="514"/>
      <c r="V226" s="514"/>
      <c r="W226" s="514"/>
      <c r="X226" s="514"/>
      <c r="Y226" s="514"/>
      <c r="Z226" s="514"/>
      <c r="AA226" s="514"/>
      <c r="AB226" s="514"/>
      <c r="AC226" s="514"/>
      <c r="AD226" s="514"/>
      <c r="AE226" s="514"/>
      <c r="AF226" s="514"/>
      <c r="AG226" s="514"/>
    </row>
    <row r="227" spans="1:33">
      <c r="A227" s="514"/>
      <c r="B227" s="514"/>
      <c r="C227" s="514"/>
      <c r="D227" s="514"/>
      <c r="E227" s="514"/>
      <c r="F227" s="514"/>
      <c r="G227" s="514"/>
      <c r="H227" s="514"/>
      <c r="I227" s="514"/>
      <c r="J227" s="514"/>
      <c r="K227" s="514"/>
      <c r="L227" s="514"/>
      <c r="M227" s="514"/>
      <c r="N227" s="514"/>
      <c r="O227" s="514"/>
      <c r="P227" s="514"/>
      <c r="Q227" s="514"/>
      <c r="R227" s="514"/>
      <c r="S227" s="514"/>
      <c r="T227" s="514"/>
      <c r="U227" s="514"/>
      <c r="V227" s="514"/>
      <c r="W227" s="514"/>
      <c r="X227" s="514"/>
      <c r="Y227" s="514"/>
      <c r="Z227" s="514"/>
      <c r="AA227" s="514"/>
      <c r="AB227" s="514"/>
      <c r="AC227" s="514"/>
      <c r="AD227" s="514"/>
      <c r="AE227" s="514"/>
      <c r="AF227" s="514"/>
      <c r="AG227" s="514"/>
    </row>
    <row r="228" spans="1:33">
      <c r="A228" s="514"/>
      <c r="B228" s="514"/>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514"/>
      <c r="AB228" s="514"/>
      <c r="AC228" s="514"/>
      <c r="AD228" s="514"/>
      <c r="AE228" s="514"/>
      <c r="AF228" s="514"/>
      <c r="AG228" s="514"/>
    </row>
    <row r="229" spans="1:33">
      <c r="A229" s="514"/>
      <c r="B229" s="514"/>
      <c r="C229" s="514"/>
      <c r="D229" s="514"/>
      <c r="E229" s="514"/>
      <c r="F229" s="514"/>
      <c r="G229" s="514"/>
      <c r="H229" s="514"/>
      <c r="I229" s="514"/>
      <c r="J229" s="514"/>
      <c r="K229" s="514"/>
      <c r="L229" s="514"/>
      <c r="M229" s="514"/>
      <c r="N229" s="514"/>
      <c r="O229" s="514"/>
      <c r="P229" s="514"/>
      <c r="Q229" s="514"/>
      <c r="R229" s="514"/>
      <c r="S229" s="514"/>
      <c r="T229" s="514"/>
      <c r="U229" s="514"/>
      <c r="V229" s="514"/>
      <c r="W229" s="514"/>
      <c r="X229" s="514"/>
      <c r="Y229" s="514"/>
      <c r="Z229" s="514"/>
      <c r="AA229" s="514"/>
      <c r="AB229" s="514"/>
      <c r="AC229" s="514"/>
      <c r="AD229" s="514"/>
      <c r="AE229" s="514"/>
      <c r="AF229" s="514"/>
      <c r="AG229" s="514"/>
    </row>
    <row r="230" spans="1:33">
      <c r="A230" s="514"/>
      <c r="B230" s="514"/>
      <c r="C230" s="514"/>
      <c r="D230" s="514"/>
      <c r="E230" s="514"/>
      <c r="F230" s="514"/>
      <c r="G230" s="514"/>
      <c r="H230" s="514"/>
      <c r="I230" s="514"/>
      <c r="J230" s="514"/>
      <c r="K230" s="514"/>
      <c r="L230" s="514"/>
      <c r="M230" s="514"/>
      <c r="N230" s="514"/>
      <c r="O230" s="514"/>
      <c r="P230" s="514"/>
      <c r="Q230" s="514"/>
      <c r="R230" s="514"/>
      <c r="S230" s="514"/>
      <c r="T230" s="514"/>
      <c r="U230" s="514"/>
      <c r="V230" s="514"/>
      <c r="W230" s="514"/>
      <c r="X230" s="514"/>
      <c r="Y230" s="514"/>
      <c r="Z230" s="514"/>
      <c r="AA230" s="514"/>
      <c r="AB230" s="514"/>
      <c r="AC230" s="514"/>
      <c r="AD230" s="514"/>
      <c r="AE230" s="514"/>
      <c r="AF230" s="514"/>
      <c r="AG230" s="514"/>
    </row>
    <row r="231" spans="1:33">
      <c r="A231" s="514"/>
      <c r="B231" s="514"/>
      <c r="C231" s="514"/>
      <c r="D231" s="514"/>
      <c r="E231" s="514"/>
      <c r="F231" s="514"/>
      <c r="G231" s="514"/>
      <c r="H231" s="514"/>
      <c r="I231" s="514"/>
      <c r="J231" s="514"/>
      <c r="K231" s="514"/>
      <c r="L231" s="514"/>
      <c r="M231" s="514"/>
      <c r="N231" s="514"/>
      <c r="O231" s="514"/>
      <c r="P231" s="514"/>
      <c r="Q231" s="514"/>
      <c r="R231" s="514"/>
      <c r="S231" s="514"/>
      <c r="T231" s="514"/>
      <c r="U231" s="514"/>
      <c r="V231" s="514"/>
      <c r="W231" s="514"/>
      <c r="X231" s="514"/>
      <c r="Y231" s="514"/>
      <c r="Z231" s="514"/>
      <c r="AA231" s="514"/>
      <c r="AB231" s="514"/>
      <c r="AC231" s="514"/>
      <c r="AD231" s="514"/>
      <c r="AE231" s="514"/>
      <c r="AF231" s="514"/>
      <c r="AG231" s="514"/>
    </row>
    <row r="232" spans="1:33">
      <c r="A232" s="514"/>
      <c r="B232" s="514"/>
      <c r="C232" s="514"/>
      <c r="D232" s="514"/>
      <c r="E232" s="514"/>
      <c r="F232" s="514"/>
      <c r="G232" s="514"/>
      <c r="H232" s="514"/>
      <c r="I232" s="514"/>
      <c r="J232" s="514"/>
      <c r="K232" s="514"/>
      <c r="L232" s="514"/>
      <c r="M232" s="514"/>
      <c r="N232" s="514"/>
      <c r="O232" s="514"/>
      <c r="P232" s="514"/>
      <c r="Q232" s="514"/>
      <c r="R232" s="514"/>
      <c r="S232" s="514"/>
      <c r="T232" s="514"/>
      <c r="U232" s="514"/>
      <c r="V232" s="514"/>
      <c r="W232" s="514"/>
      <c r="X232" s="514"/>
      <c r="Y232" s="514"/>
      <c r="Z232" s="514"/>
      <c r="AA232" s="514"/>
      <c r="AB232" s="514"/>
      <c r="AC232" s="514"/>
      <c r="AD232" s="514"/>
      <c r="AE232" s="514"/>
      <c r="AF232" s="514"/>
      <c r="AG232" s="514"/>
    </row>
    <row r="233" spans="1:33">
      <c r="A233" s="514"/>
      <c r="B233" s="514"/>
      <c r="C233" s="514"/>
      <c r="D233" s="514"/>
      <c r="E233" s="514"/>
      <c r="F233" s="514"/>
      <c r="G233" s="514"/>
      <c r="H233" s="514"/>
      <c r="I233" s="514"/>
      <c r="J233" s="514"/>
      <c r="K233" s="514"/>
      <c r="L233" s="514"/>
      <c r="M233" s="514"/>
      <c r="N233" s="514"/>
      <c r="O233" s="514"/>
      <c r="P233" s="514"/>
      <c r="Q233" s="514"/>
      <c r="R233" s="514"/>
      <c r="S233" s="514"/>
      <c r="T233" s="514"/>
      <c r="U233" s="514"/>
      <c r="V233" s="514"/>
      <c r="W233" s="514"/>
      <c r="X233" s="514"/>
      <c r="Y233" s="514"/>
      <c r="Z233" s="514"/>
      <c r="AA233" s="514"/>
      <c r="AB233" s="514"/>
      <c r="AC233" s="514"/>
      <c r="AD233" s="514"/>
      <c r="AE233" s="514"/>
      <c r="AF233" s="514"/>
      <c r="AG233" s="514"/>
    </row>
    <row r="234" spans="1:33">
      <c r="A234" s="514"/>
      <c r="B234" s="514"/>
      <c r="C234" s="514"/>
      <c r="D234" s="514"/>
      <c r="E234" s="514"/>
      <c r="F234" s="514"/>
      <c r="G234" s="514"/>
      <c r="H234" s="514"/>
      <c r="I234" s="514"/>
      <c r="J234" s="514"/>
      <c r="K234" s="514"/>
      <c r="L234" s="514"/>
      <c r="M234" s="514"/>
      <c r="N234" s="514"/>
      <c r="O234" s="514"/>
      <c r="P234" s="514"/>
      <c r="Q234" s="514"/>
      <c r="R234" s="514"/>
      <c r="S234" s="514"/>
      <c r="T234" s="514"/>
      <c r="U234" s="514"/>
      <c r="V234" s="514"/>
      <c r="W234" s="514"/>
      <c r="X234" s="514"/>
      <c r="Y234" s="514"/>
      <c r="Z234" s="514"/>
      <c r="AA234" s="514"/>
      <c r="AB234" s="514"/>
      <c r="AC234" s="514"/>
      <c r="AD234" s="514"/>
      <c r="AE234" s="514"/>
      <c r="AF234" s="514"/>
      <c r="AG234" s="514"/>
    </row>
    <row r="235" spans="1:33">
      <c r="A235" s="514"/>
      <c r="B235" s="514"/>
      <c r="C235" s="514"/>
      <c r="D235" s="514"/>
      <c r="E235" s="514"/>
      <c r="F235" s="514"/>
      <c r="G235" s="514"/>
      <c r="H235" s="514"/>
      <c r="I235" s="514"/>
      <c r="J235" s="514"/>
      <c r="K235" s="514"/>
      <c r="L235" s="514"/>
      <c r="M235" s="514"/>
      <c r="N235" s="514"/>
      <c r="O235" s="514"/>
      <c r="P235" s="514"/>
      <c r="Q235" s="514"/>
      <c r="R235" s="514"/>
      <c r="S235" s="514"/>
      <c r="T235" s="514"/>
      <c r="U235" s="514"/>
      <c r="V235" s="514"/>
      <c r="W235" s="514"/>
      <c r="X235" s="514"/>
      <c r="Y235" s="514"/>
      <c r="Z235" s="514"/>
      <c r="AA235" s="514"/>
      <c r="AB235" s="514"/>
      <c r="AC235" s="514"/>
      <c r="AD235" s="514"/>
      <c r="AE235" s="514"/>
      <c r="AF235" s="514"/>
      <c r="AG235" s="514"/>
    </row>
    <row r="236" spans="1:33">
      <c r="A236" s="514"/>
      <c r="B236" s="514"/>
      <c r="C236" s="514"/>
      <c r="D236" s="514"/>
      <c r="E236" s="514"/>
      <c r="F236" s="514"/>
      <c r="G236" s="514"/>
      <c r="H236" s="514"/>
      <c r="I236" s="514"/>
      <c r="J236" s="514"/>
      <c r="K236" s="514"/>
      <c r="L236" s="514"/>
      <c r="M236" s="514"/>
      <c r="N236" s="514"/>
      <c r="O236" s="514"/>
      <c r="P236" s="514"/>
      <c r="Q236" s="514"/>
      <c r="R236" s="514"/>
      <c r="S236" s="514"/>
      <c r="T236" s="514"/>
      <c r="U236" s="514"/>
      <c r="V236" s="514"/>
      <c r="W236" s="514"/>
      <c r="X236" s="514"/>
      <c r="Y236" s="514"/>
      <c r="Z236" s="514"/>
      <c r="AA236" s="514"/>
      <c r="AB236" s="514"/>
      <c r="AC236" s="514"/>
      <c r="AD236" s="514"/>
      <c r="AE236" s="514"/>
      <c r="AF236" s="514"/>
      <c r="AG236" s="514"/>
    </row>
    <row r="237" spans="1:33">
      <c r="A237" s="514"/>
      <c r="B237" s="514"/>
      <c r="C237" s="514"/>
      <c r="D237" s="514"/>
      <c r="E237" s="514"/>
      <c r="F237" s="514"/>
      <c r="G237" s="514"/>
      <c r="H237" s="514"/>
      <c r="I237" s="514"/>
      <c r="J237" s="514"/>
      <c r="K237" s="514"/>
      <c r="L237" s="514"/>
      <c r="M237" s="514"/>
      <c r="N237" s="514"/>
      <c r="O237" s="514"/>
      <c r="P237" s="514"/>
      <c r="Q237" s="514"/>
      <c r="R237" s="514"/>
      <c r="S237" s="514"/>
      <c r="T237" s="514"/>
      <c r="U237" s="514"/>
      <c r="V237" s="514"/>
      <c r="W237" s="514"/>
      <c r="X237" s="514"/>
      <c r="Y237" s="514"/>
      <c r="Z237" s="514"/>
      <c r="AA237" s="514"/>
      <c r="AB237" s="514"/>
      <c r="AC237" s="514"/>
      <c r="AD237" s="514"/>
      <c r="AE237" s="514"/>
      <c r="AF237" s="514"/>
      <c r="AG237" s="514"/>
    </row>
    <row r="238" spans="1:33">
      <c r="A238" s="514"/>
      <c r="B238" s="514"/>
      <c r="C238" s="514"/>
      <c r="D238" s="514"/>
      <c r="E238" s="514"/>
      <c r="F238" s="514"/>
      <c r="G238" s="514"/>
      <c r="H238" s="514"/>
      <c r="I238" s="514"/>
      <c r="J238" s="514"/>
      <c r="K238" s="514"/>
      <c r="L238" s="514"/>
      <c r="M238" s="514"/>
      <c r="N238" s="514"/>
      <c r="O238" s="514"/>
      <c r="P238" s="514"/>
      <c r="Q238" s="514"/>
      <c r="R238" s="514"/>
      <c r="S238" s="514"/>
      <c r="T238" s="514"/>
      <c r="U238" s="514"/>
      <c r="V238" s="514"/>
      <c r="W238" s="514"/>
      <c r="X238" s="514"/>
      <c r="Y238" s="514"/>
      <c r="Z238" s="514"/>
      <c r="AA238" s="514"/>
      <c r="AB238" s="514"/>
      <c r="AC238" s="514"/>
      <c r="AD238" s="514"/>
      <c r="AE238" s="514"/>
      <c r="AF238" s="514"/>
      <c r="AG238" s="514"/>
    </row>
    <row r="239" spans="1:33">
      <c r="A239" s="514"/>
      <c r="B239" s="514"/>
      <c r="C239" s="514"/>
      <c r="D239" s="514"/>
      <c r="E239" s="514"/>
      <c r="F239" s="514"/>
      <c r="G239" s="514"/>
      <c r="H239" s="514"/>
      <c r="I239" s="514"/>
      <c r="J239" s="514"/>
      <c r="K239" s="514"/>
      <c r="L239" s="514"/>
      <c r="M239" s="514"/>
      <c r="N239" s="514"/>
      <c r="O239" s="514"/>
      <c r="P239" s="514"/>
      <c r="Q239" s="514"/>
      <c r="R239" s="514"/>
      <c r="S239" s="514"/>
      <c r="T239" s="514"/>
      <c r="U239" s="514"/>
      <c r="V239" s="514"/>
      <c r="W239" s="514"/>
      <c r="X239" s="514"/>
      <c r="Y239" s="514"/>
      <c r="Z239" s="514"/>
      <c r="AA239" s="514"/>
      <c r="AB239" s="514"/>
      <c r="AC239" s="514"/>
      <c r="AD239" s="514"/>
      <c r="AE239" s="514"/>
      <c r="AF239" s="514"/>
      <c r="AG239" s="514"/>
    </row>
    <row r="240" spans="1:33">
      <c r="A240" s="514"/>
      <c r="B240" s="514"/>
      <c r="C240" s="514"/>
      <c r="D240" s="514"/>
      <c r="E240" s="514"/>
      <c r="F240" s="514"/>
      <c r="G240" s="514"/>
      <c r="H240" s="514"/>
      <c r="I240" s="514"/>
      <c r="J240" s="514"/>
      <c r="K240" s="514"/>
      <c r="L240" s="514"/>
      <c r="M240" s="514"/>
      <c r="N240" s="514"/>
      <c r="O240" s="514"/>
      <c r="P240" s="514"/>
      <c r="Q240" s="514"/>
      <c r="R240" s="514"/>
      <c r="S240" s="514"/>
      <c r="T240" s="514"/>
      <c r="U240" s="514"/>
      <c r="V240" s="514"/>
      <c r="W240" s="514"/>
      <c r="X240" s="514"/>
      <c r="Y240" s="514"/>
      <c r="Z240" s="514"/>
      <c r="AA240" s="514"/>
      <c r="AB240" s="514"/>
      <c r="AC240" s="514"/>
      <c r="AD240" s="514"/>
      <c r="AE240" s="514"/>
      <c r="AF240" s="514"/>
      <c r="AG240" s="514"/>
    </row>
    <row r="241" spans="1:33">
      <c r="A241" s="514"/>
      <c r="B241" s="514"/>
      <c r="C241" s="514"/>
      <c r="D241" s="514"/>
      <c r="E241" s="514"/>
      <c r="F241" s="514"/>
      <c r="G241" s="514"/>
      <c r="H241" s="514"/>
      <c r="I241" s="514"/>
      <c r="J241" s="514"/>
      <c r="K241" s="514"/>
      <c r="L241" s="514"/>
      <c r="M241" s="514"/>
      <c r="N241" s="514"/>
      <c r="O241" s="514"/>
      <c r="P241" s="514"/>
      <c r="Q241" s="514"/>
      <c r="R241" s="514"/>
      <c r="S241" s="514"/>
      <c r="T241" s="514"/>
      <c r="U241" s="514"/>
      <c r="V241" s="514"/>
      <c r="W241" s="514"/>
      <c r="X241" s="514"/>
      <c r="Y241" s="514"/>
      <c r="Z241" s="514"/>
      <c r="AA241" s="514"/>
      <c r="AB241" s="514"/>
      <c r="AC241" s="514"/>
      <c r="AD241" s="514"/>
      <c r="AE241" s="514"/>
      <c r="AF241" s="514"/>
      <c r="AG241" s="514"/>
    </row>
    <row r="242" spans="1:33">
      <c r="A242" s="846"/>
      <c r="B242" s="846"/>
      <c r="C242" s="846"/>
      <c r="D242" s="846"/>
      <c r="E242" s="846"/>
      <c r="F242" s="846"/>
      <c r="G242" s="846"/>
      <c r="H242" s="846"/>
      <c r="I242" s="846"/>
      <c r="J242" s="846"/>
      <c r="K242" s="846"/>
      <c r="L242" s="846"/>
      <c r="N242" s="514"/>
      <c r="O242" s="514"/>
      <c r="P242" s="514"/>
      <c r="Q242" s="514"/>
      <c r="R242" s="514"/>
      <c r="S242" s="514"/>
      <c r="T242" s="514"/>
      <c r="U242" s="514"/>
      <c r="V242" s="514"/>
      <c r="W242" s="514"/>
      <c r="X242" s="514"/>
      <c r="Y242" s="514"/>
      <c r="Z242" s="514"/>
      <c r="AA242" s="514"/>
      <c r="AB242" s="514"/>
      <c r="AC242" s="514"/>
      <c r="AD242" s="514"/>
      <c r="AE242" s="514"/>
      <c r="AF242" s="514"/>
      <c r="AG242" s="514"/>
    </row>
    <row r="243" spans="1:33">
      <c r="A243" s="846"/>
      <c r="B243" s="846"/>
      <c r="C243" s="846"/>
      <c r="D243" s="846"/>
      <c r="E243" s="846"/>
      <c r="F243" s="846"/>
      <c r="G243" s="846"/>
      <c r="H243" s="846"/>
      <c r="I243" s="846"/>
      <c r="J243" s="846"/>
      <c r="K243" s="846"/>
      <c r="L243" s="846"/>
      <c r="N243" s="514"/>
      <c r="O243" s="514"/>
      <c r="P243" s="514"/>
      <c r="Q243" s="514"/>
      <c r="R243" s="514"/>
      <c r="S243" s="514"/>
      <c r="T243" s="514"/>
      <c r="U243" s="514"/>
      <c r="V243" s="514"/>
      <c r="W243" s="514"/>
      <c r="X243" s="514"/>
      <c r="Y243" s="514"/>
      <c r="Z243" s="514"/>
      <c r="AA243" s="514"/>
      <c r="AB243" s="514"/>
      <c r="AC243" s="514"/>
      <c r="AD243" s="514"/>
      <c r="AE243" s="514"/>
      <c r="AF243" s="514"/>
      <c r="AG243" s="514"/>
    </row>
    <row r="244" spans="1:33">
      <c r="A244" s="846"/>
      <c r="B244" s="846"/>
      <c r="C244" s="846"/>
      <c r="D244" s="846"/>
      <c r="E244" s="846"/>
      <c r="F244" s="846"/>
      <c r="G244" s="846"/>
      <c r="H244" s="846"/>
      <c r="I244" s="846"/>
      <c r="J244" s="846"/>
      <c r="K244" s="846"/>
      <c r="L244" s="846"/>
      <c r="N244" s="514"/>
      <c r="O244" s="514"/>
      <c r="P244" s="514"/>
      <c r="Q244" s="514"/>
      <c r="R244" s="514"/>
      <c r="S244" s="514"/>
      <c r="T244" s="514"/>
      <c r="U244" s="514"/>
      <c r="V244" s="514"/>
      <c r="W244" s="514"/>
      <c r="X244" s="514"/>
      <c r="Y244" s="514"/>
      <c r="Z244" s="514"/>
      <c r="AA244" s="514"/>
      <c r="AB244" s="514"/>
      <c r="AC244" s="514"/>
      <c r="AD244" s="514"/>
      <c r="AE244" s="514"/>
      <c r="AF244" s="514"/>
      <c r="AG244" s="514"/>
    </row>
    <row r="245" spans="1:33">
      <c r="A245" s="846"/>
      <c r="B245" s="846"/>
      <c r="C245" s="846"/>
      <c r="D245" s="846"/>
      <c r="E245" s="846"/>
      <c r="F245" s="846"/>
      <c r="G245" s="846"/>
      <c r="H245" s="846"/>
      <c r="I245" s="846"/>
      <c r="J245" s="846"/>
      <c r="K245" s="846"/>
      <c r="L245" s="846"/>
      <c r="N245" s="514"/>
      <c r="O245" s="514"/>
      <c r="P245" s="514"/>
      <c r="Q245" s="514"/>
      <c r="R245" s="514"/>
      <c r="S245" s="514"/>
      <c r="T245" s="514"/>
      <c r="U245" s="514"/>
      <c r="V245" s="514"/>
      <c r="W245" s="514"/>
      <c r="X245" s="514"/>
      <c r="Y245" s="514"/>
      <c r="Z245" s="514"/>
      <c r="AA245" s="514"/>
      <c r="AB245" s="514"/>
      <c r="AC245" s="514"/>
      <c r="AD245" s="514"/>
      <c r="AE245" s="514"/>
      <c r="AF245" s="514"/>
      <c r="AG245" s="514"/>
    </row>
    <row r="246" spans="1:33">
      <c r="A246" s="846"/>
      <c r="B246" s="846"/>
      <c r="C246" s="846"/>
      <c r="D246" s="846"/>
      <c r="E246" s="846"/>
      <c r="F246" s="846"/>
      <c r="G246" s="846"/>
      <c r="H246" s="846"/>
      <c r="I246" s="846"/>
      <c r="J246" s="846"/>
      <c r="K246" s="846"/>
      <c r="L246" s="846"/>
      <c r="N246" s="514"/>
      <c r="O246" s="514"/>
      <c r="P246" s="514"/>
      <c r="Q246" s="514"/>
      <c r="R246" s="514"/>
      <c r="S246" s="514"/>
      <c r="T246" s="514"/>
      <c r="U246" s="514"/>
      <c r="V246" s="514"/>
      <c r="W246" s="514"/>
      <c r="X246" s="514"/>
      <c r="Y246" s="514"/>
      <c r="Z246" s="514"/>
      <c r="AA246" s="514"/>
      <c r="AB246" s="514"/>
      <c r="AC246" s="514"/>
      <c r="AD246" s="514"/>
      <c r="AE246" s="514"/>
      <c r="AF246" s="514"/>
      <c r="AG246" s="514"/>
    </row>
    <row r="247" spans="1:33">
      <c r="A247" s="846"/>
      <c r="B247" s="846"/>
      <c r="C247" s="846"/>
      <c r="D247" s="846"/>
      <c r="E247" s="846"/>
      <c r="F247" s="846"/>
      <c r="G247" s="846"/>
      <c r="H247" s="846"/>
      <c r="I247" s="846"/>
      <c r="J247" s="846"/>
      <c r="K247" s="846"/>
      <c r="L247" s="846"/>
      <c r="N247" s="514"/>
      <c r="O247" s="514"/>
      <c r="P247" s="514"/>
      <c r="Q247" s="514"/>
      <c r="R247" s="514"/>
      <c r="S247" s="514"/>
      <c r="T247" s="514"/>
      <c r="U247" s="514"/>
      <c r="V247" s="514"/>
      <c r="W247" s="514"/>
      <c r="X247" s="514"/>
      <c r="Y247" s="514"/>
      <c r="Z247" s="514"/>
      <c r="AA247" s="514"/>
      <c r="AB247" s="514"/>
      <c r="AC247" s="514"/>
      <c r="AD247" s="514"/>
      <c r="AE247" s="514"/>
      <c r="AF247" s="514"/>
      <c r="AG247" s="514"/>
    </row>
    <row r="248" spans="1:33">
      <c r="A248" s="846"/>
      <c r="B248" s="846"/>
      <c r="C248" s="846"/>
      <c r="D248" s="846"/>
      <c r="E248" s="846"/>
      <c r="F248" s="846"/>
      <c r="G248" s="846"/>
      <c r="H248" s="846"/>
      <c r="I248" s="846"/>
      <c r="J248" s="846"/>
      <c r="K248" s="846"/>
      <c r="L248" s="846"/>
      <c r="N248" s="514"/>
      <c r="O248" s="514"/>
      <c r="P248" s="514"/>
      <c r="Q248" s="514"/>
      <c r="R248" s="514"/>
      <c r="S248" s="514"/>
      <c r="T248" s="514"/>
      <c r="U248" s="514"/>
      <c r="V248" s="514"/>
      <c r="W248" s="514"/>
      <c r="X248" s="514"/>
      <c r="Y248" s="514"/>
      <c r="Z248" s="514"/>
      <c r="AA248" s="514"/>
      <c r="AB248" s="514"/>
      <c r="AC248" s="514"/>
      <c r="AD248" s="514"/>
      <c r="AE248" s="514"/>
      <c r="AF248" s="514"/>
      <c r="AG248" s="514"/>
    </row>
    <row r="249" spans="1:33">
      <c r="A249" s="846"/>
      <c r="B249" s="846"/>
      <c r="C249" s="846"/>
      <c r="D249" s="846"/>
      <c r="E249" s="846"/>
      <c r="F249" s="846"/>
      <c r="G249" s="846"/>
      <c r="H249" s="846"/>
      <c r="I249" s="846"/>
      <c r="J249" s="846"/>
      <c r="K249" s="846"/>
      <c r="L249" s="846"/>
      <c r="N249" s="514"/>
      <c r="O249" s="514"/>
      <c r="P249" s="514"/>
      <c r="Q249" s="514"/>
      <c r="R249" s="514"/>
      <c r="S249" s="514"/>
      <c r="T249" s="514"/>
      <c r="U249" s="514"/>
      <c r="V249" s="514"/>
      <c r="W249" s="514"/>
      <c r="X249" s="514"/>
      <c r="Y249" s="514"/>
      <c r="Z249" s="514"/>
      <c r="AA249" s="514"/>
      <c r="AB249" s="514"/>
      <c r="AC249" s="514"/>
      <c r="AD249" s="514"/>
      <c r="AE249" s="514"/>
      <c r="AF249" s="514"/>
      <c r="AG249" s="514"/>
    </row>
    <row r="250" spans="1:33">
      <c r="A250" s="846"/>
      <c r="B250" s="846"/>
      <c r="C250" s="846"/>
      <c r="D250" s="846"/>
      <c r="E250" s="846"/>
      <c r="F250" s="846"/>
      <c r="G250" s="846"/>
      <c r="H250" s="846"/>
      <c r="I250" s="846"/>
      <c r="J250" s="846"/>
      <c r="K250" s="846"/>
      <c r="L250" s="846"/>
      <c r="N250" s="514"/>
      <c r="O250" s="514"/>
      <c r="P250" s="514"/>
      <c r="Q250" s="514"/>
      <c r="R250" s="514"/>
      <c r="S250" s="514"/>
      <c r="T250" s="514"/>
      <c r="U250" s="514"/>
      <c r="V250" s="514"/>
      <c r="W250" s="514"/>
      <c r="X250" s="514"/>
      <c r="Y250" s="514"/>
      <c r="Z250" s="514"/>
      <c r="AA250" s="514"/>
      <c r="AB250" s="514"/>
      <c r="AC250" s="514"/>
      <c r="AD250" s="514"/>
      <c r="AE250" s="514"/>
      <c r="AF250" s="514"/>
      <c r="AG250" s="514"/>
    </row>
    <row r="251" spans="1:33">
      <c r="A251" s="846"/>
      <c r="B251" s="846"/>
      <c r="C251" s="846"/>
      <c r="D251" s="846"/>
      <c r="E251" s="846"/>
      <c r="F251" s="846"/>
      <c r="G251" s="846"/>
      <c r="H251" s="846"/>
      <c r="I251" s="846"/>
      <c r="J251" s="846"/>
      <c r="K251" s="846"/>
      <c r="L251" s="846"/>
      <c r="N251" s="514"/>
      <c r="O251" s="514"/>
      <c r="P251" s="514"/>
      <c r="Q251" s="514"/>
      <c r="R251" s="514"/>
      <c r="S251" s="514"/>
      <c r="T251" s="514"/>
      <c r="U251" s="514"/>
      <c r="V251" s="514"/>
      <c r="W251" s="514"/>
      <c r="X251" s="514"/>
      <c r="Y251" s="514"/>
      <c r="Z251" s="514"/>
      <c r="AA251" s="514"/>
      <c r="AB251" s="514"/>
      <c r="AC251" s="514"/>
      <c r="AD251" s="514"/>
      <c r="AE251" s="514"/>
      <c r="AF251" s="514"/>
      <c r="AG251" s="514"/>
    </row>
    <row r="252" spans="1:33">
      <c r="A252" s="846"/>
      <c r="B252" s="846"/>
      <c r="C252" s="846"/>
      <c r="D252" s="846"/>
      <c r="E252" s="846"/>
      <c r="F252" s="846"/>
      <c r="G252" s="846"/>
      <c r="H252" s="846"/>
      <c r="I252" s="846"/>
      <c r="J252" s="846"/>
      <c r="K252" s="846"/>
      <c r="L252" s="846"/>
      <c r="N252" s="514"/>
      <c r="O252" s="514"/>
      <c r="P252" s="514"/>
      <c r="Q252" s="514"/>
      <c r="R252" s="514"/>
      <c r="S252" s="514"/>
      <c r="T252" s="514"/>
      <c r="U252" s="514"/>
      <c r="V252" s="514"/>
      <c r="W252" s="514"/>
      <c r="X252" s="514"/>
      <c r="Y252" s="514"/>
      <c r="Z252" s="514"/>
      <c r="AA252" s="514"/>
      <c r="AB252" s="514"/>
      <c r="AC252" s="514"/>
      <c r="AD252" s="514"/>
      <c r="AE252" s="514"/>
      <c r="AF252" s="514"/>
      <c r="AG252" s="514"/>
    </row>
    <row r="253" spans="1:33">
      <c r="A253" s="846"/>
      <c r="B253" s="846"/>
      <c r="C253" s="846"/>
      <c r="D253" s="846"/>
      <c r="E253" s="846"/>
      <c r="F253" s="846"/>
      <c r="G253" s="846"/>
      <c r="H253" s="846"/>
      <c r="I253" s="846"/>
      <c r="J253" s="846"/>
      <c r="K253" s="846"/>
      <c r="L253" s="846"/>
      <c r="N253" s="514"/>
      <c r="O253" s="514"/>
      <c r="P253" s="514"/>
      <c r="Q253" s="514"/>
      <c r="R253" s="514"/>
      <c r="S253" s="514"/>
      <c r="T253" s="514"/>
      <c r="U253" s="514"/>
      <c r="V253" s="514"/>
      <c r="W253" s="514"/>
      <c r="X253" s="514"/>
      <c r="Y253" s="514"/>
      <c r="Z253" s="514"/>
      <c r="AA253" s="514"/>
      <c r="AB253" s="514"/>
      <c r="AC253" s="514"/>
      <c r="AD253" s="514"/>
      <c r="AE253" s="514"/>
      <c r="AF253" s="514"/>
      <c r="AG253" s="514"/>
    </row>
    <row r="254" spans="1:33">
      <c r="A254" s="846"/>
      <c r="B254" s="846"/>
      <c r="C254" s="846"/>
      <c r="D254" s="846"/>
      <c r="E254" s="846"/>
      <c r="F254" s="846"/>
      <c r="G254" s="846"/>
      <c r="H254" s="846"/>
      <c r="I254" s="846"/>
      <c r="J254" s="846"/>
      <c r="K254" s="846"/>
      <c r="L254" s="846"/>
      <c r="N254" s="514"/>
      <c r="O254" s="514"/>
      <c r="P254" s="514"/>
      <c r="Q254" s="514"/>
      <c r="R254" s="514"/>
      <c r="S254" s="514"/>
      <c r="T254" s="514"/>
      <c r="U254" s="514"/>
      <c r="V254" s="514"/>
      <c r="W254" s="514"/>
      <c r="X254" s="514"/>
      <c r="Y254" s="514"/>
      <c r="Z254" s="514"/>
      <c r="AA254" s="514"/>
      <c r="AB254" s="514"/>
      <c r="AC254" s="514"/>
      <c r="AD254" s="514"/>
      <c r="AE254" s="514"/>
      <c r="AF254" s="514"/>
      <c r="AG254" s="514"/>
    </row>
    <row r="255" spans="1:33">
      <c r="A255" s="846"/>
      <c r="B255" s="846"/>
      <c r="C255" s="846"/>
      <c r="D255" s="846"/>
      <c r="E255" s="846"/>
      <c r="F255" s="846"/>
      <c r="G255" s="846"/>
      <c r="H255" s="846"/>
      <c r="I255" s="846"/>
      <c r="J255" s="846"/>
      <c r="K255" s="846"/>
      <c r="L255" s="846"/>
      <c r="N255" s="514"/>
      <c r="O255" s="514"/>
      <c r="P255" s="514"/>
      <c r="Q255" s="514"/>
      <c r="R255" s="514"/>
      <c r="S255" s="514"/>
      <c r="T255" s="514"/>
      <c r="U255" s="514"/>
      <c r="V255" s="514"/>
      <c r="W255" s="514"/>
      <c r="X255" s="514"/>
      <c r="Y255" s="514"/>
      <c r="Z255" s="514"/>
      <c r="AA255" s="514"/>
      <c r="AB255" s="514"/>
      <c r="AC255" s="514"/>
      <c r="AD255" s="514"/>
      <c r="AE255" s="514"/>
      <c r="AF255" s="514"/>
      <c r="AG255" s="514"/>
    </row>
    <row r="256" spans="1:33">
      <c r="A256" s="846"/>
      <c r="B256" s="846"/>
      <c r="C256" s="846"/>
      <c r="D256" s="846"/>
      <c r="E256" s="846"/>
      <c r="F256" s="846"/>
      <c r="G256" s="846"/>
      <c r="H256" s="846"/>
      <c r="I256" s="846"/>
      <c r="J256" s="846"/>
      <c r="K256" s="846"/>
      <c r="L256" s="846"/>
      <c r="N256" s="514"/>
      <c r="O256" s="514"/>
      <c r="P256" s="514"/>
      <c r="Q256" s="514"/>
      <c r="R256" s="514"/>
      <c r="S256" s="514"/>
      <c r="T256" s="514"/>
      <c r="U256" s="514"/>
      <c r="V256" s="514"/>
      <c r="W256" s="514"/>
      <c r="X256" s="514"/>
      <c r="Y256" s="514"/>
      <c r="Z256" s="514"/>
      <c r="AA256" s="514"/>
      <c r="AB256" s="514"/>
      <c r="AC256" s="514"/>
      <c r="AD256" s="514"/>
      <c r="AE256" s="514"/>
      <c r="AF256" s="514"/>
      <c r="AG256" s="514"/>
    </row>
    <row r="257" spans="1:33">
      <c r="A257" s="846"/>
      <c r="B257" s="846"/>
      <c r="C257" s="846"/>
      <c r="D257" s="846"/>
      <c r="E257" s="846"/>
      <c r="F257" s="846"/>
      <c r="G257" s="846"/>
      <c r="H257" s="846"/>
      <c r="I257" s="846"/>
      <c r="J257" s="846"/>
      <c r="K257" s="846"/>
      <c r="L257" s="846"/>
      <c r="N257" s="514"/>
      <c r="O257" s="514"/>
      <c r="P257" s="514"/>
      <c r="Q257" s="514"/>
      <c r="R257" s="514"/>
      <c r="S257" s="514"/>
      <c r="T257" s="514"/>
      <c r="U257" s="514"/>
      <c r="V257" s="514"/>
      <c r="W257" s="514"/>
      <c r="X257" s="514"/>
      <c r="Y257" s="514"/>
      <c r="Z257" s="514"/>
      <c r="AA257" s="514"/>
      <c r="AB257" s="514"/>
      <c r="AC257" s="514"/>
      <c r="AD257" s="514"/>
      <c r="AE257" s="514"/>
      <c r="AF257" s="514"/>
      <c r="AG257" s="514"/>
    </row>
    <row r="258" spans="1:33">
      <c r="A258" s="846"/>
      <c r="B258" s="846"/>
      <c r="C258" s="846"/>
      <c r="D258" s="846"/>
      <c r="E258" s="846"/>
      <c r="F258" s="846"/>
      <c r="G258" s="846"/>
      <c r="H258" s="846"/>
      <c r="I258" s="846"/>
      <c r="J258" s="846"/>
      <c r="K258" s="846"/>
      <c r="L258" s="846"/>
      <c r="N258" s="514"/>
      <c r="O258" s="514"/>
      <c r="P258" s="514"/>
      <c r="Q258" s="514"/>
      <c r="R258" s="514"/>
      <c r="S258" s="514"/>
      <c r="T258" s="514"/>
      <c r="U258" s="514"/>
      <c r="V258" s="514"/>
      <c r="W258" s="514"/>
      <c r="X258" s="514"/>
      <c r="Y258" s="514"/>
      <c r="Z258" s="514"/>
      <c r="AA258" s="514"/>
      <c r="AB258" s="514"/>
      <c r="AC258" s="514"/>
      <c r="AD258" s="514"/>
      <c r="AE258" s="514"/>
      <c r="AF258" s="514"/>
      <c r="AG258" s="514"/>
    </row>
    <row r="259" spans="1:33">
      <c r="A259" s="846"/>
      <c r="B259" s="846"/>
      <c r="C259" s="846"/>
      <c r="D259" s="846"/>
      <c r="E259" s="846"/>
      <c r="F259" s="846"/>
      <c r="G259" s="846"/>
      <c r="H259" s="846"/>
      <c r="I259" s="846"/>
      <c r="J259" s="846"/>
      <c r="K259" s="846"/>
      <c r="L259" s="846"/>
      <c r="N259" s="514"/>
      <c r="O259" s="514"/>
      <c r="P259" s="514"/>
      <c r="Q259" s="514"/>
      <c r="R259" s="514"/>
      <c r="S259" s="514"/>
      <c r="T259" s="514"/>
      <c r="U259" s="514"/>
      <c r="V259" s="514"/>
      <c r="W259" s="514"/>
      <c r="X259" s="514"/>
      <c r="Y259" s="514"/>
      <c r="Z259" s="514"/>
      <c r="AA259" s="514"/>
      <c r="AB259" s="514"/>
      <c r="AC259" s="514"/>
      <c r="AD259" s="514"/>
      <c r="AE259" s="514"/>
      <c r="AF259" s="514"/>
      <c r="AG259" s="514"/>
    </row>
    <row r="260" spans="1:33">
      <c r="A260" s="846"/>
      <c r="B260" s="846"/>
      <c r="C260" s="846"/>
      <c r="D260" s="846"/>
      <c r="E260" s="846"/>
      <c r="F260" s="846"/>
      <c r="G260" s="846"/>
      <c r="H260" s="846"/>
      <c r="I260" s="846"/>
      <c r="J260" s="846"/>
      <c r="K260" s="846"/>
      <c r="L260" s="846"/>
      <c r="N260" s="514"/>
      <c r="O260" s="514"/>
      <c r="P260" s="514"/>
      <c r="Q260" s="514"/>
      <c r="R260" s="514"/>
      <c r="S260" s="514"/>
      <c r="T260" s="514"/>
      <c r="U260" s="514"/>
      <c r="V260" s="514"/>
      <c r="W260" s="514"/>
      <c r="X260" s="514"/>
      <c r="Y260" s="514"/>
      <c r="Z260" s="514"/>
      <c r="AA260" s="514"/>
      <c r="AB260" s="514"/>
      <c r="AC260" s="514"/>
      <c r="AD260" s="514"/>
      <c r="AE260" s="514"/>
      <c r="AF260" s="514"/>
      <c r="AG260" s="514"/>
    </row>
    <row r="261" spans="1:33">
      <c r="A261" s="846"/>
      <c r="B261" s="846"/>
      <c r="C261" s="846"/>
      <c r="D261" s="846"/>
      <c r="E261" s="846"/>
      <c r="F261" s="846"/>
      <c r="G261" s="846"/>
      <c r="H261" s="846"/>
      <c r="I261" s="846"/>
      <c r="J261" s="846"/>
      <c r="K261" s="846"/>
      <c r="L261" s="846"/>
      <c r="N261" s="514"/>
      <c r="O261" s="514"/>
      <c r="P261" s="514"/>
      <c r="Q261" s="514"/>
      <c r="R261" s="514"/>
      <c r="S261" s="514"/>
      <c r="T261" s="514"/>
      <c r="U261" s="514"/>
      <c r="V261" s="514"/>
      <c r="W261" s="514"/>
      <c r="X261" s="514"/>
      <c r="Y261" s="514"/>
      <c r="Z261" s="514"/>
      <c r="AA261" s="514"/>
      <c r="AB261" s="514"/>
      <c r="AC261" s="514"/>
      <c r="AD261" s="514"/>
      <c r="AE261" s="514"/>
      <c r="AF261" s="514"/>
      <c r="AG261" s="514"/>
    </row>
    <row r="262" spans="1:33">
      <c r="A262" s="846"/>
      <c r="B262" s="846"/>
      <c r="C262" s="846"/>
      <c r="D262" s="846"/>
      <c r="E262" s="846"/>
      <c r="F262" s="846"/>
      <c r="G262" s="846"/>
      <c r="H262" s="846"/>
      <c r="I262" s="846"/>
      <c r="J262" s="846"/>
      <c r="K262" s="846"/>
      <c r="L262" s="846"/>
      <c r="N262" s="514"/>
      <c r="O262" s="514"/>
      <c r="P262" s="514"/>
      <c r="Q262" s="514"/>
      <c r="R262" s="514"/>
      <c r="S262" s="514"/>
      <c r="T262" s="514"/>
      <c r="U262" s="514"/>
      <c r="V262" s="514"/>
      <c r="W262" s="514"/>
      <c r="X262" s="514"/>
      <c r="Y262" s="514"/>
      <c r="Z262" s="514"/>
      <c r="AA262" s="514"/>
      <c r="AB262" s="514"/>
      <c r="AC262" s="514"/>
      <c r="AD262" s="514"/>
      <c r="AE262" s="514"/>
      <c r="AF262" s="514"/>
      <c r="AG262" s="514"/>
    </row>
    <row r="263" spans="1:33">
      <c r="A263" s="846"/>
      <c r="B263" s="846"/>
      <c r="C263" s="846"/>
      <c r="D263" s="846"/>
      <c r="E263" s="846"/>
      <c r="F263" s="846"/>
      <c r="G263" s="846"/>
      <c r="H263" s="846"/>
      <c r="I263" s="846"/>
      <c r="J263" s="846"/>
      <c r="K263" s="846"/>
      <c r="L263" s="846"/>
      <c r="N263" s="514"/>
      <c r="O263" s="514"/>
      <c r="P263" s="514"/>
      <c r="Q263" s="514"/>
      <c r="R263" s="514"/>
      <c r="S263" s="514"/>
      <c r="T263" s="514"/>
      <c r="U263" s="514"/>
      <c r="V263" s="514"/>
      <c r="W263" s="514"/>
      <c r="X263" s="514"/>
      <c r="Y263" s="514"/>
      <c r="Z263" s="514"/>
      <c r="AA263" s="514"/>
      <c r="AB263" s="514"/>
      <c r="AC263" s="514"/>
      <c r="AD263" s="514"/>
      <c r="AE263" s="514"/>
      <c r="AF263" s="514"/>
      <c r="AG263" s="514"/>
    </row>
    <row r="264" spans="1:33">
      <c r="A264" s="846"/>
      <c r="B264" s="846"/>
      <c r="C264" s="846"/>
      <c r="D264" s="846"/>
      <c r="E264" s="846"/>
      <c r="F264" s="846"/>
      <c r="G264" s="846"/>
      <c r="H264" s="846"/>
      <c r="I264" s="846"/>
      <c r="J264" s="846"/>
      <c r="K264" s="846"/>
      <c r="L264" s="846"/>
      <c r="N264" s="514"/>
      <c r="O264" s="514"/>
      <c r="P264" s="514"/>
      <c r="Q264" s="514"/>
      <c r="R264" s="514"/>
      <c r="S264" s="514"/>
      <c r="T264" s="514"/>
      <c r="U264" s="514"/>
      <c r="V264" s="514"/>
      <c r="W264" s="514"/>
      <c r="X264" s="514"/>
      <c r="Y264" s="514"/>
      <c r="Z264" s="514"/>
      <c r="AA264" s="514"/>
      <c r="AB264" s="514"/>
      <c r="AC264" s="514"/>
      <c r="AD264" s="514"/>
      <c r="AE264" s="514"/>
      <c r="AF264" s="514"/>
      <c r="AG264" s="514"/>
    </row>
    <row r="265" spans="1:33">
      <c r="A265" s="846"/>
      <c r="B265" s="846"/>
      <c r="C265" s="846"/>
      <c r="D265" s="846"/>
      <c r="E265" s="846"/>
      <c r="F265" s="846"/>
      <c r="G265" s="846"/>
      <c r="H265" s="846"/>
      <c r="I265" s="846"/>
      <c r="J265" s="846"/>
      <c r="K265" s="846"/>
      <c r="L265" s="846"/>
      <c r="N265" s="514"/>
      <c r="O265" s="514"/>
      <c r="P265" s="514"/>
      <c r="Q265" s="514"/>
      <c r="R265" s="514"/>
      <c r="S265" s="514"/>
      <c r="T265" s="514"/>
      <c r="U265" s="514"/>
      <c r="V265" s="514"/>
      <c r="W265" s="514"/>
      <c r="X265" s="514"/>
      <c r="Y265" s="514"/>
      <c r="Z265" s="514"/>
      <c r="AA265" s="514"/>
      <c r="AB265" s="514"/>
      <c r="AC265" s="514"/>
      <c r="AD265" s="514"/>
      <c r="AE265" s="514"/>
      <c r="AF265" s="514"/>
      <c r="AG265" s="514"/>
    </row>
    <row r="266" spans="1:33">
      <c r="A266" s="846"/>
      <c r="B266" s="846"/>
      <c r="C266" s="846"/>
      <c r="D266" s="846"/>
      <c r="E266" s="846"/>
      <c r="F266" s="846"/>
      <c r="G266" s="846"/>
      <c r="H266" s="846"/>
      <c r="I266" s="846"/>
      <c r="J266" s="846"/>
      <c r="K266" s="846"/>
      <c r="L266" s="846"/>
      <c r="N266" s="514"/>
      <c r="O266" s="514"/>
      <c r="P266" s="514"/>
      <c r="Q266" s="514"/>
      <c r="R266" s="514"/>
      <c r="S266" s="514"/>
      <c r="T266" s="514"/>
      <c r="U266" s="514"/>
      <c r="V266" s="514"/>
      <c r="W266" s="514"/>
      <c r="X266" s="514"/>
      <c r="Y266" s="514"/>
      <c r="Z266" s="514"/>
      <c r="AA266" s="514"/>
      <c r="AB266" s="514"/>
      <c r="AC266" s="514"/>
      <c r="AD266" s="514"/>
      <c r="AE266" s="514"/>
      <c r="AF266" s="514"/>
      <c r="AG266" s="514"/>
    </row>
    <row r="267" spans="1:33">
      <c r="A267" s="846"/>
      <c r="B267" s="846"/>
      <c r="C267" s="846"/>
      <c r="D267" s="846"/>
      <c r="E267" s="846"/>
      <c r="F267" s="846"/>
      <c r="G267" s="846"/>
      <c r="H267" s="846"/>
      <c r="I267" s="846"/>
      <c r="J267" s="846"/>
      <c r="K267" s="846"/>
      <c r="L267" s="846"/>
      <c r="N267" s="514"/>
      <c r="O267" s="514"/>
      <c r="P267" s="514"/>
      <c r="Q267" s="514"/>
      <c r="R267" s="514"/>
      <c r="S267" s="514"/>
      <c r="T267" s="514"/>
      <c r="U267" s="514"/>
      <c r="V267" s="514"/>
      <c r="W267" s="514"/>
      <c r="X267" s="514"/>
      <c r="Y267" s="514"/>
      <c r="Z267" s="514"/>
      <c r="AA267" s="514"/>
      <c r="AB267" s="514"/>
      <c r="AC267" s="514"/>
      <c r="AD267" s="514"/>
      <c r="AE267" s="514"/>
      <c r="AF267" s="514"/>
      <c r="AG267" s="514"/>
    </row>
    <row r="268" spans="1:33">
      <c r="A268" s="846"/>
      <c r="B268" s="846"/>
      <c r="C268" s="846"/>
      <c r="D268" s="846"/>
      <c r="E268" s="846"/>
      <c r="F268" s="846"/>
      <c r="G268" s="846"/>
      <c r="H268" s="846"/>
      <c r="I268" s="846"/>
      <c r="J268" s="846"/>
      <c r="K268" s="846"/>
      <c r="L268" s="846"/>
      <c r="N268" s="514"/>
      <c r="O268" s="514"/>
      <c r="P268" s="514"/>
      <c r="Q268" s="514"/>
      <c r="R268" s="514"/>
      <c r="S268" s="514"/>
      <c r="T268" s="514"/>
      <c r="U268" s="514"/>
      <c r="V268" s="514"/>
      <c r="W268" s="514"/>
      <c r="X268" s="514"/>
      <c r="Y268" s="514"/>
      <c r="Z268" s="514"/>
      <c r="AA268" s="514"/>
      <c r="AB268" s="514"/>
      <c r="AC268" s="514"/>
      <c r="AD268" s="514"/>
      <c r="AE268" s="514"/>
      <c r="AF268" s="514"/>
      <c r="AG268" s="514"/>
    </row>
    <row r="269" spans="1:33">
      <c r="A269" s="846"/>
      <c r="B269" s="846"/>
      <c r="C269" s="846"/>
      <c r="D269" s="846"/>
      <c r="E269" s="846"/>
      <c r="F269" s="846"/>
      <c r="G269" s="846"/>
      <c r="H269" s="846"/>
      <c r="I269" s="846"/>
      <c r="J269" s="846"/>
      <c r="K269" s="846"/>
      <c r="L269" s="846"/>
      <c r="N269" s="514"/>
      <c r="O269" s="514"/>
      <c r="P269" s="514"/>
      <c r="Q269" s="514"/>
      <c r="R269" s="514"/>
      <c r="S269" s="514"/>
      <c r="T269" s="514"/>
      <c r="U269" s="514"/>
      <c r="V269" s="514"/>
      <c r="W269" s="514"/>
      <c r="X269" s="514"/>
      <c r="Y269" s="514"/>
      <c r="Z269" s="514"/>
      <c r="AA269" s="514"/>
      <c r="AB269" s="514"/>
      <c r="AC269" s="514"/>
      <c r="AD269" s="514"/>
      <c r="AE269" s="514"/>
      <c r="AF269" s="514"/>
      <c r="AG269" s="514"/>
    </row>
    <row r="270" spans="1:33">
      <c r="A270" s="846"/>
      <c r="B270" s="846"/>
      <c r="C270" s="846"/>
      <c r="D270" s="846"/>
      <c r="E270" s="846"/>
      <c r="F270" s="846"/>
      <c r="G270" s="846"/>
      <c r="H270" s="846"/>
      <c r="I270" s="846"/>
      <c r="J270" s="846"/>
      <c r="K270" s="846"/>
      <c r="L270" s="846"/>
      <c r="N270" s="514"/>
      <c r="O270" s="514"/>
      <c r="P270" s="514"/>
      <c r="Q270" s="514"/>
      <c r="R270" s="514"/>
      <c r="S270" s="514"/>
      <c r="T270" s="514"/>
      <c r="U270" s="514"/>
      <c r="V270" s="514"/>
      <c r="W270" s="514"/>
      <c r="X270" s="514"/>
      <c r="Y270" s="514"/>
      <c r="Z270" s="514"/>
      <c r="AA270" s="514"/>
      <c r="AB270" s="514"/>
      <c r="AC270" s="514"/>
      <c r="AD270" s="514"/>
      <c r="AE270" s="514"/>
      <c r="AF270" s="514"/>
      <c r="AG270" s="514"/>
    </row>
    <row r="271" spans="1:33">
      <c r="A271" s="846"/>
      <c r="B271" s="846"/>
      <c r="C271" s="846"/>
      <c r="D271" s="846"/>
      <c r="E271" s="846"/>
      <c r="F271" s="846"/>
      <c r="G271" s="846"/>
      <c r="H271" s="846"/>
      <c r="I271" s="846"/>
      <c r="J271" s="846"/>
      <c r="K271" s="846"/>
      <c r="L271" s="846"/>
      <c r="N271" s="514"/>
      <c r="O271" s="514"/>
      <c r="P271" s="514"/>
      <c r="Q271" s="514"/>
      <c r="R271" s="514"/>
      <c r="S271" s="514"/>
      <c r="T271" s="514"/>
      <c r="U271" s="514"/>
      <c r="V271" s="514"/>
      <c r="W271" s="514"/>
      <c r="X271" s="514"/>
      <c r="Y271" s="514"/>
      <c r="Z271" s="514"/>
      <c r="AA271" s="514"/>
      <c r="AB271" s="514"/>
      <c r="AC271" s="514"/>
      <c r="AD271" s="514"/>
      <c r="AE271" s="514"/>
      <c r="AF271" s="514"/>
      <c r="AG271" s="514"/>
    </row>
    <row r="272" spans="1:33">
      <c r="A272" s="846"/>
      <c r="B272" s="846"/>
      <c r="C272" s="846"/>
      <c r="D272" s="846"/>
      <c r="E272" s="846"/>
      <c r="F272" s="846"/>
      <c r="G272" s="846"/>
      <c r="H272" s="846"/>
      <c r="I272" s="846"/>
      <c r="J272" s="846"/>
      <c r="K272" s="846"/>
      <c r="L272" s="846"/>
      <c r="N272" s="514"/>
      <c r="O272" s="514"/>
      <c r="P272" s="514"/>
      <c r="Q272" s="514"/>
      <c r="R272" s="514"/>
      <c r="S272" s="514"/>
      <c r="T272" s="514"/>
      <c r="U272" s="514"/>
      <c r="V272" s="514"/>
      <c r="W272" s="514"/>
      <c r="X272" s="514"/>
      <c r="Y272" s="514"/>
      <c r="Z272" s="514"/>
      <c r="AA272" s="514"/>
      <c r="AB272" s="514"/>
      <c r="AC272" s="514"/>
      <c r="AD272" s="514"/>
      <c r="AE272" s="514"/>
      <c r="AF272" s="514"/>
      <c r="AG272" s="514"/>
    </row>
    <row r="273" spans="1:33">
      <c r="A273" s="846"/>
      <c r="B273" s="846"/>
      <c r="C273" s="846"/>
      <c r="D273" s="846"/>
      <c r="E273" s="846"/>
      <c r="F273" s="846"/>
      <c r="G273" s="846"/>
      <c r="H273" s="846"/>
      <c r="I273" s="846"/>
      <c r="J273" s="846"/>
      <c r="K273" s="846"/>
      <c r="L273" s="846"/>
      <c r="N273" s="514"/>
      <c r="O273" s="514"/>
      <c r="P273" s="514"/>
      <c r="Q273" s="514"/>
      <c r="R273" s="514"/>
      <c r="S273" s="514"/>
      <c r="T273" s="514"/>
      <c r="U273" s="514"/>
      <c r="V273" s="514"/>
      <c r="W273" s="514"/>
      <c r="X273" s="514"/>
      <c r="Y273" s="514"/>
      <c r="Z273" s="514"/>
      <c r="AA273" s="514"/>
      <c r="AB273" s="514"/>
      <c r="AC273" s="514"/>
      <c r="AD273" s="514"/>
      <c r="AE273" s="514"/>
      <c r="AF273" s="514"/>
      <c r="AG273" s="514"/>
    </row>
    <row r="274" spans="1:33">
      <c r="A274" s="846"/>
      <c r="B274" s="846"/>
      <c r="C274" s="846"/>
      <c r="D274" s="846"/>
      <c r="E274" s="846"/>
      <c r="F274" s="846"/>
      <c r="G274" s="846"/>
      <c r="H274" s="846"/>
      <c r="I274" s="846"/>
      <c r="J274" s="846"/>
      <c r="K274" s="846"/>
      <c r="L274" s="846"/>
      <c r="N274" s="514"/>
      <c r="O274" s="514"/>
      <c r="P274" s="514"/>
      <c r="Q274" s="514"/>
      <c r="R274" s="514"/>
      <c r="S274" s="514"/>
      <c r="T274" s="514"/>
      <c r="U274" s="514"/>
      <c r="V274" s="514"/>
      <c r="W274" s="514"/>
      <c r="X274" s="514"/>
      <c r="Y274" s="514"/>
      <c r="Z274" s="514"/>
      <c r="AA274" s="514"/>
      <c r="AB274" s="514"/>
      <c r="AC274" s="514"/>
      <c r="AD274" s="514"/>
      <c r="AE274" s="514"/>
      <c r="AF274" s="514"/>
      <c r="AG274" s="514"/>
    </row>
    <row r="275" spans="1:33">
      <c r="A275" s="846"/>
      <c r="B275" s="846"/>
      <c r="C275" s="846"/>
      <c r="D275" s="846"/>
      <c r="E275" s="846"/>
      <c r="F275" s="846"/>
      <c r="G275" s="846"/>
      <c r="H275" s="846"/>
      <c r="I275" s="846"/>
      <c r="J275" s="846"/>
      <c r="K275" s="846"/>
      <c r="L275" s="846"/>
      <c r="N275" s="514"/>
      <c r="O275" s="514"/>
      <c r="P275" s="514"/>
      <c r="Q275" s="514"/>
      <c r="R275" s="514"/>
      <c r="S275" s="514"/>
      <c r="T275" s="514"/>
      <c r="U275" s="514"/>
      <c r="V275" s="514"/>
      <c r="W275" s="514"/>
      <c r="X275" s="514"/>
      <c r="Y275" s="514"/>
      <c r="Z275" s="514"/>
      <c r="AA275" s="514"/>
      <c r="AB275" s="514"/>
      <c r="AC275" s="514"/>
      <c r="AD275" s="514"/>
      <c r="AE275" s="514"/>
      <c r="AF275" s="514"/>
      <c r="AG275" s="514"/>
    </row>
    <row r="276" spans="1:33">
      <c r="A276" s="846"/>
      <c r="B276" s="846"/>
      <c r="C276" s="846"/>
      <c r="D276" s="846"/>
      <c r="E276" s="846"/>
      <c r="F276" s="846"/>
      <c r="G276" s="846"/>
      <c r="H276" s="846"/>
      <c r="I276" s="846"/>
      <c r="J276" s="846"/>
      <c r="K276" s="846"/>
      <c r="L276" s="846"/>
      <c r="N276" s="514"/>
      <c r="O276" s="514"/>
      <c r="P276" s="514"/>
      <c r="Q276" s="514"/>
      <c r="R276" s="514"/>
      <c r="S276" s="514"/>
      <c r="T276" s="514"/>
      <c r="U276" s="514"/>
      <c r="V276" s="514"/>
      <c r="W276" s="514"/>
      <c r="X276" s="514"/>
      <c r="Y276" s="514"/>
      <c r="Z276" s="514"/>
      <c r="AA276" s="514"/>
      <c r="AB276" s="514"/>
      <c r="AC276" s="514"/>
      <c r="AD276" s="514"/>
      <c r="AE276" s="514"/>
      <c r="AF276" s="514"/>
      <c r="AG276" s="514"/>
    </row>
    <row r="277" spans="1:33">
      <c r="A277" s="846"/>
      <c r="B277" s="846"/>
      <c r="C277" s="846"/>
      <c r="D277" s="846"/>
      <c r="E277" s="846"/>
      <c r="F277" s="846"/>
      <c r="G277" s="846"/>
      <c r="H277" s="846"/>
      <c r="I277" s="846"/>
      <c r="J277" s="846"/>
      <c r="K277" s="846"/>
      <c r="L277" s="846"/>
      <c r="N277" s="514"/>
      <c r="O277" s="514"/>
      <c r="P277" s="514"/>
      <c r="Q277" s="514"/>
      <c r="R277" s="514"/>
      <c r="S277" s="514"/>
      <c r="T277" s="514"/>
      <c r="U277" s="514"/>
      <c r="V277" s="514"/>
      <c r="W277" s="514"/>
      <c r="X277" s="514"/>
      <c r="Y277" s="514"/>
      <c r="Z277" s="514"/>
      <c r="AA277" s="514"/>
      <c r="AB277" s="514"/>
      <c r="AC277" s="514"/>
      <c r="AD277" s="514"/>
      <c r="AE277" s="514"/>
      <c r="AF277" s="514"/>
      <c r="AG277" s="514"/>
    </row>
    <row r="278" spans="1:33">
      <c r="A278" s="846"/>
      <c r="B278" s="846"/>
      <c r="C278" s="846"/>
      <c r="D278" s="846"/>
      <c r="E278" s="846"/>
      <c r="F278" s="846"/>
      <c r="G278" s="846"/>
      <c r="H278" s="846"/>
      <c r="I278" s="846"/>
      <c r="J278" s="846"/>
      <c r="K278" s="846"/>
      <c r="L278" s="846"/>
      <c r="N278" s="514"/>
      <c r="O278" s="514"/>
      <c r="P278" s="514"/>
      <c r="Q278" s="514"/>
      <c r="R278" s="514"/>
      <c r="S278" s="514"/>
      <c r="T278" s="514"/>
      <c r="U278" s="514"/>
      <c r="V278" s="514"/>
      <c r="W278" s="514"/>
      <c r="X278" s="514"/>
      <c r="Y278" s="514"/>
      <c r="Z278" s="514"/>
      <c r="AA278" s="514"/>
      <c r="AB278" s="514"/>
      <c r="AC278" s="514"/>
      <c r="AD278" s="514"/>
      <c r="AE278" s="514"/>
      <c r="AF278" s="514"/>
      <c r="AG278" s="514"/>
    </row>
    <row r="279" spans="1:33">
      <c r="A279" s="846"/>
      <c r="B279" s="846"/>
      <c r="C279" s="846"/>
      <c r="D279" s="846"/>
      <c r="E279" s="846"/>
      <c r="F279" s="846"/>
      <c r="G279" s="846"/>
      <c r="H279" s="846"/>
      <c r="I279" s="846"/>
      <c r="J279" s="846"/>
      <c r="K279" s="846"/>
      <c r="L279" s="846"/>
      <c r="N279" s="514"/>
      <c r="O279" s="514"/>
      <c r="P279" s="514"/>
      <c r="Q279" s="514"/>
      <c r="R279" s="514"/>
      <c r="S279" s="514"/>
      <c r="T279" s="514"/>
      <c r="U279" s="514"/>
      <c r="V279" s="514"/>
      <c r="W279" s="514"/>
      <c r="X279" s="514"/>
      <c r="Y279" s="514"/>
      <c r="Z279" s="514"/>
      <c r="AA279" s="514"/>
      <c r="AB279" s="514"/>
      <c r="AC279" s="514"/>
      <c r="AD279" s="514"/>
      <c r="AE279" s="514"/>
      <c r="AF279" s="514"/>
      <c r="AG279" s="514"/>
    </row>
    <row r="280" spans="1:33">
      <c r="A280" s="846"/>
      <c r="B280" s="846"/>
      <c r="C280" s="846"/>
      <c r="D280" s="846"/>
      <c r="E280" s="846"/>
      <c r="F280" s="846"/>
      <c r="G280" s="846"/>
      <c r="H280" s="846"/>
      <c r="I280" s="846"/>
      <c r="J280" s="846"/>
      <c r="K280" s="846"/>
      <c r="L280" s="846"/>
      <c r="N280" s="514"/>
      <c r="O280" s="514"/>
      <c r="P280" s="514"/>
      <c r="Q280" s="514"/>
      <c r="R280" s="514"/>
      <c r="S280" s="514"/>
      <c r="T280" s="514"/>
      <c r="U280" s="514"/>
      <c r="V280" s="514"/>
      <c r="W280" s="514"/>
      <c r="X280" s="514"/>
      <c r="Y280" s="514"/>
      <c r="Z280" s="514"/>
      <c r="AA280" s="514"/>
      <c r="AB280" s="514"/>
      <c r="AC280" s="514"/>
      <c r="AD280" s="514"/>
      <c r="AE280" s="514"/>
      <c r="AF280" s="514"/>
      <c r="AG280" s="514"/>
    </row>
    <row r="281" spans="1:33">
      <c r="A281" s="846"/>
      <c r="B281" s="846"/>
      <c r="C281" s="846"/>
      <c r="D281" s="846"/>
      <c r="E281" s="846"/>
      <c r="F281" s="846"/>
      <c r="G281" s="846"/>
      <c r="H281" s="846"/>
      <c r="I281" s="846"/>
      <c r="J281" s="846"/>
      <c r="K281" s="846"/>
      <c r="L281" s="846"/>
      <c r="N281" s="514"/>
      <c r="O281" s="514"/>
      <c r="P281" s="514"/>
      <c r="Q281" s="514"/>
      <c r="R281" s="514"/>
      <c r="S281" s="514"/>
      <c r="T281" s="514"/>
      <c r="U281" s="514"/>
      <c r="V281" s="514"/>
      <c r="W281" s="514"/>
      <c r="X281" s="514"/>
      <c r="Y281" s="514"/>
      <c r="Z281" s="514"/>
      <c r="AA281" s="514"/>
      <c r="AB281" s="514"/>
      <c r="AC281" s="514"/>
      <c r="AD281" s="514"/>
      <c r="AE281" s="514"/>
      <c r="AF281" s="514"/>
      <c r="AG281" s="514"/>
    </row>
    <row r="282" spans="1:33">
      <c r="A282" s="846"/>
      <c r="B282" s="846"/>
      <c r="C282" s="846"/>
      <c r="D282" s="846"/>
      <c r="E282" s="846"/>
      <c r="F282" s="846"/>
      <c r="G282" s="846"/>
      <c r="H282" s="846"/>
      <c r="I282" s="846"/>
      <c r="J282" s="846"/>
      <c r="K282" s="846"/>
      <c r="L282" s="846"/>
      <c r="N282" s="514"/>
      <c r="O282" s="514"/>
      <c r="P282" s="514"/>
      <c r="Q282" s="514"/>
      <c r="R282" s="514"/>
      <c r="S282" s="514"/>
      <c r="T282" s="514"/>
      <c r="U282" s="514"/>
      <c r="V282" s="514"/>
      <c r="W282" s="514"/>
      <c r="X282" s="514"/>
      <c r="Y282" s="514"/>
      <c r="Z282" s="514"/>
      <c r="AA282" s="514"/>
      <c r="AB282" s="514"/>
      <c r="AC282" s="514"/>
      <c r="AD282" s="514"/>
      <c r="AE282" s="514"/>
      <c r="AF282" s="514"/>
      <c r="AG282" s="514"/>
    </row>
    <row r="283" spans="1:33">
      <c r="A283" s="846"/>
      <c r="B283" s="846"/>
      <c r="C283" s="846"/>
      <c r="D283" s="846"/>
      <c r="E283" s="846"/>
      <c r="F283" s="846"/>
      <c r="G283" s="846"/>
      <c r="H283" s="846"/>
      <c r="I283" s="846"/>
      <c r="J283" s="846"/>
      <c r="K283" s="846"/>
      <c r="L283" s="846"/>
      <c r="N283" s="514"/>
      <c r="O283" s="514"/>
      <c r="P283" s="514"/>
      <c r="Q283" s="514"/>
      <c r="R283" s="514"/>
      <c r="S283" s="514"/>
      <c r="T283" s="514"/>
      <c r="U283" s="514"/>
      <c r="V283" s="514"/>
      <c r="W283" s="514"/>
      <c r="X283" s="514"/>
      <c r="Y283" s="514"/>
      <c r="Z283" s="514"/>
      <c r="AA283" s="514"/>
      <c r="AB283" s="514"/>
      <c r="AC283" s="514"/>
      <c r="AD283" s="514"/>
      <c r="AE283" s="514"/>
      <c r="AF283" s="514"/>
      <c r="AG283" s="514"/>
    </row>
    <row r="284" spans="1:33">
      <c r="A284" s="846"/>
      <c r="B284" s="846"/>
      <c r="C284" s="846"/>
      <c r="D284" s="846"/>
      <c r="E284" s="846"/>
      <c r="F284" s="846"/>
      <c r="G284" s="846"/>
      <c r="H284" s="846"/>
      <c r="I284" s="846"/>
      <c r="J284" s="846"/>
      <c r="K284" s="846"/>
      <c r="L284" s="846"/>
      <c r="N284" s="514"/>
      <c r="O284" s="514"/>
      <c r="P284" s="514"/>
      <c r="Q284" s="514"/>
      <c r="R284" s="514"/>
      <c r="S284" s="514"/>
      <c r="T284" s="514"/>
      <c r="U284" s="514"/>
      <c r="V284" s="514"/>
      <c r="W284" s="514"/>
      <c r="X284" s="514"/>
      <c r="Y284" s="514"/>
      <c r="Z284" s="514"/>
      <c r="AA284" s="514"/>
      <c r="AB284" s="514"/>
      <c r="AC284" s="514"/>
      <c r="AD284" s="514"/>
      <c r="AE284" s="514"/>
      <c r="AF284" s="514"/>
      <c r="AG284" s="514"/>
    </row>
    <row r="285" spans="1:33">
      <c r="N285" s="514"/>
      <c r="O285" s="514"/>
      <c r="P285" s="514"/>
      <c r="Q285" s="514"/>
      <c r="R285" s="514"/>
      <c r="S285" s="514"/>
      <c r="T285" s="514"/>
      <c r="U285" s="514"/>
      <c r="V285" s="514"/>
      <c r="W285" s="514"/>
      <c r="X285" s="514"/>
      <c r="Y285" s="514"/>
      <c r="Z285" s="514"/>
      <c r="AA285" s="514"/>
      <c r="AB285" s="514"/>
      <c r="AC285" s="514"/>
      <c r="AD285" s="514"/>
      <c r="AE285" s="514"/>
      <c r="AF285" s="514"/>
      <c r="AG285" s="514"/>
    </row>
    <row r="286" spans="1:33">
      <c r="N286" s="514"/>
      <c r="O286" s="514"/>
      <c r="P286" s="514"/>
      <c r="Q286" s="514"/>
      <c r="R286" s="514"/>
      <c r="S286" s="514"/>
      <c r="T286" s="514"/>
      <c r="U286" s="514"/>
      <c r="V286" s="514"/>
      <c r="W286" s="514"/>
      <c r="X286" s="514"/>
      <c r="Y286" s="514"/>
      <c r="Z286" s="514"/>
      <c r="AA286" s="514"/>
      <c r="AB286" s="514"/>
      <c r="AC286" s="514"/>
      <c r="AD286" s="514"/>
      <c r="AE286" s="514"/>
      <c r="AF286" s="514"/>
      <c r="AG286" s="514"/>
    </row>
    <row r="287" spans="1:33">
      <c r="N287" s="514"/>
      <c r="O287" s="514"/>
      <c r="P287" s="514"/>
      <c r="Q287" s="514"/>
      <c r="R287" s="514"/>
      <c r="S287" s="514"/>
      <c r="T287" s="514"/>
      <c r="U287" s="514"/>
      <c r="V287" s="514"/>
      <c r="W287" s="514"/>
      <c r="X287" s="514"/>
      <c r="Y287" s="514"/>
      <c r="Z287" s="514"/>
      <c r="AA287" s="514"/>
      <c r="AB287" s="514"/>
      <c r="AC287" s="514"/>
      <c r="AD287" s="514"/>
      <c r="AE287" s="514"/>
      <c r="AF287" s="514"/>
      <c r="AG287" s="514"/>
    </row>
    <row r="288" spans="1:33">
      <c r="N288" s="514"/>
      <c r="O288" s="514"/>
      <c r="P288" s="514"/>
      <c r="Q288" s="514"/>
      <c r="R288" s="514"/>
      <c r="S288" s="514"/>
      <c r="T288" s="514"/>
      <c r="U288" s="514"/>
      <c r="V288" s="514"/>
      <c r="W288" s="514"/>
      <c r="X288" s="514"/>
      <c r="Y288" s="514"/>
      <c r="Z288" s="514"/>
      <c r="AA288" s="514"/>
      <c r="AB288" s="514"/>
      <c r="AC288" s="514"/>
      <c r="AD288" s="514"/>
      <c r="AE288" s="514"/>
      <c r="AF288" s="514"/>
      <c r="AG288" s="514"/>
    </row>
    <row r="289" spans="14:33">
      <c r="N289" s="514"/>
      <c r="O289" s="514"/>
      <c r="P289" s="514"/>
      <c r="Q289" s="514"/>
      <c r="R289" s="514"/>
      <c r="S289" s="514"/>
      <c r="T289" s="514"/>
      <c r="U289" s="514"/>
      <c r="V289" s="514"/>
      <c r="W289" s="514"/>
      <c r="X289" s="514"/>
      <c r="Y289" s="514"/>
      <c r="Z289" s="514"/>
      <c r="AA289" s="514"/>
      <c r="AB289" s="514"/>
      <c r="AC289" s="514"/>
      <c r="AD289" s="514"/>
      <c r="AE289" s="514"/>
      <c r="AF289" s="514"/>
      <c r="AG289" s="514"/>
    </row>
    <row r="290" spans="14:33">
      <c r="N290" s="514"/>
      <c r="O290" s="514"/>
      <c r="P290" s="514"/>
      <c r="Q290" s="514"/>
      <c r="R290" s="514"/>
      <c r="S290" s="514"/>
      <c r="T290" s="514"/>
      <c r="U290" s="514"/>
      <c r="V290" s="514"/>
      <c r="W290" s="514"/>
      <c r="X290" s="514"/>
      <c r="Y290" s="514"/>
      <c r="Z290" s="514"/>
      <c r="AA290" s="514"/>
      <c r="AB290" s="514"/>
      <c r="AC290" s="514"/>
      <c r="AD290" s="514"/>
      <c r="AE290" s="514"/>
      <c r="AF290" s="514"/>
      <c r="AG290" s="514"/>
    </row>
    <row r="291" spans="14:33">
      <c r="N291" s="514"/>
      <c r="O291" s="514"/>
      <c r="P291" s="514"/>
      <c r="Q291" s="514"/>
      <c r="R291" s="514"/>
      <c r="S291" s="514"/>
      <c r="T291" s="514"/>
      <c r="U291" s="514"/>
      <c r="V291" s="514"/>
      <c r="W291" s="514"/>
      <c r="X291" s="514"/>
      <c r="Y291" s="514"/>
      <c r="Z291" s="514"/>
      <c r="AA291" s="514"/>
      <c r="AB291" s="514"/>
      <c r="AC291" s="514"/>
      <c r="AD291" s="514"/>
      <c r="AE291" s="514"/>
      <c r="AF291" s="514"/>
      <c r="AG291" s="514"/>
    </row>
    <row r="292" spans="14:33">
      <c r="N292" s="514"/>
      <c r="O292" s="514"/>
      <c r="P292" s="514"/>
      <c r="Q292" s="514"/>
      <c r="R292" s="514"/>
      <c r="S292" s="514"/>
      <c r="T292" s="514"/>
      <c r="U292" s="514"/>
      <c r="V292" s="514"/>
      <c r="W292" s="514"/>
      <c r="X292" s="514"/>
      <c r="Y292" s="514"/>
      <c r="Z292" s="514"/>
      <c r="AA292" s="514"/>
      <c r="AB292" s="514"/>
      <c r="AC292" s="514"/>
      <c r="AD292" s="514"/>
      <c r="AE292" s="514"/>
      <c r="AF292" s="514"/>
      <c r="AG292" s="514"/>
    </row>
    <row r="293" spans="14:33">
      <c r="N293" s="514"/>
      <c r="O293" s="514"/>
      <c r="P293" s="514"/>
      <c r="Q293" s="514"/>
      <c r="R293" s="514"/>
      <c r="S293" s="514"/>
      <c r="T293" s="514"/>
      <c r="U293" s="514"/>
      <c r="V293" s="514"/>
      <c r="W293" s="514"/>
      <c r="X293" s="514"/>
      <c r="Y293" s="514"/>
      <c r="Z293" s="514"/>
      <c r="AA293" s="514"/>
      <c r="AB293" s="514"/>
      <c r="AC293" s="514"/>
      <c r="AD293" s="514"/>
      <c r="AE293" s="514"/>
      <c r="AF293" s="514"/>
      <c r="AG293" s="514"/>
    </row>
    <row r="294" spans="14:33">
      <c r="N294" s="514"/>
      <c r="O294" s="514"/>
      <c r="P294" s="514"/>
      <c r="Q294" s="514"/>
      <c r="R294" s="514"/>
      <c r="S294" s="514"/>
      <c r="T294" s="514"/>
      <c r="U294" s="514"/>
      <c r="V294" s="514"/>
      <c r="W294" s="514"/>
      <c r="X294" s="514"/>
      <c r="Y294" s="514"/>
      <c r="Z294" s="514"/>
      <c r="AA294" s="514"/>
      <c r="AB294" s="514"/>
      <c r="AC294" s="514"/>
      <c r="AD294" s="514"/>
      <c r="AE294" s="514"/>
      <c r="AF294" s="514"/>
      <c r="AG294" s="514"/>
    </row>
    <row r="295" spans="14:33">
      <c r="N295" s="514"/>
      <c r="O295" s="514"/>
      <c r="P295" s="514"/>
      <c r="Q295" s="514"/>
      <c r="R295" s="514"/>
      <c r="S295" s="514"/>
      <c r="T295" s="514"/>
      <c r="U295" s="514"/>
      <c r="V295" s="514"/>
      <c r="W295" s="514"/>
      <c r="X295" s="514"/>
      <c r="Y295" s="514"/>
      <c r="Z295" s="514"/>
      <c r="AA295" s="514"/>
      <c r="AB295" s="514"/>
      <c r="AC295" s="514"/>
      <c r="AD295" s="514"/>
      <c r="AE295" s="514"/>
      <c r="AF295" s="514"/>
      <c r="AG295" s="514"/>
    </row>
    <row r="296" spans="14:33">
      <c r="N296" s="514"/>
      <c r="O296" s="514"/>
      <c r="P296" s="514"/>
      <c r="Q296" s="514"/>
      <c r="R296" s="514"/>
      <c r="S296" s="514"/>
      <c r="T296" s="514"/>
      <c r="U296" s="514"/>
      <c r="V296" s="514"/>
      <c r="W296" s="514"/>
      <c r="X296" s="514"/>
      <c r="Y296" s="514"/>
      <c r="Z296" s="514"/>
      <c r="AA296" s="514"/>
      <c r="AB296" s="514"/>
      <c r="AC296" s="514"/>
      <c r="AD296" s="514"/>
      <c r="AE296" s="514"/>
      <c r="AF296" s="514"/>
      <c r="AG296" s="514"/>
    </row>
    <row r="297" spans="14:33">
      <c r="N297" s="514"/>
      <c r="O297" s="514"/>
      <c r="P297" s="514"/>
      <c r="Q297" s="514"/>
      <c r="R297" s="514"/>
      <c r="S297" s="514"/>
      <c r="T297" s="514"/>
      <c r="U297" s="514"/>
      <c r="V297" s="514"/>
      <c r="W297" s="514"/>
      <c r="X297" s="514"/>
      <c r="Y297" s="514"/>
      <c r="Z297" s="514"/>
      <c r="AA297" s="514"/>
      <c r="AB297" s="514"/>
      <c r="AC297" s="514"/>
      <c r="AD297" s="514"/>
      <c r="AE297" s="514"/>
      <c r="AF297" s="514"/>
      <c r="AG297" s="514"/>
    </row>
    <row r="298" spans="14:33">
      <c r="N298" s="514"/>
      <c r="O298" s="514"/>
      <c r="P298" s="514"/>
      <c r="Q298" s="514"/>
      <c r="R298" s="514"/>
      <c r="S298" s="514"/>
      <c r="T298" s="514"/>
      <c r="U298" s="514"/>
      <c r="V298" s="514"/>
      <c r="W298" s="514"/>
      <c r="X298" s="514"/>
      <c r="Y298" s="514"/>
      <c r="Z298" s="514"/>
      <c r="AA298" s="514"/>
      <c r="AB298" s="514"/>
      <c r="AC298" s="514"/>
      <c r="AD298" s="514"/>
      <c r="AE298" s="514"/>
      <c r="AF298" s="514"/>
      <c r="AG298" s="514"/>
    </row>
    <row r="299" spans="14:33">
      <c r="N299" s="514"/>
      <c r="O299" s="514"/>
      <c r="P299" s="514"/>
      <c r="Q299" s="514"/>
      <c r="R299" s="514"/>
      <c r="S299" s="514"/>
      <c r="T299" s="514"/>
      <c r="U299" s="514"/>
      <c r="V299" s="514"/>
      <c r="W299" s="514"/>
      <c r="X299" s="514"/>
      <c r="Y299" s="514"/>
      <c r="Z299" s="514"/>
      <c r="AA299" s="514"/>
      <c r="AB299" s="514"/>
      <c r="AC299" s="514"/>
      <c r="AD299" s="514"/>
      <c r="AE299" s="514"/>
      <c r="AF299" s="514"/>
      <c r="AG299" s="514"/>
    </row>
    <row r="300" spans="14:33">
      <c r="N300" s="514"/>
      <c r="O300" s="514"/>
      <c r="P300" s="514"/>
      <c r="Q300" s="514"/>
      <c r="R300" s="514"/>
      <c r="S300" s="514"/>
      <c r="T300" s="514"/>
      <c r="U300" s="514"/>
      <c r="V300" s="514"/>
      <c r="W300" s="514"/>
      <c r="X300" s="514"/>
      <c r="Y300" s="514"/>
      <c r="Z300" s="514"/>
      <c r="AA300" s="514"/>
      <c r="AB300" s="514"/>
      <c r="AC300" s="514"/>
      <c r="AD300" s="514"/>
      <c r="AE300" s="514"/>
      <c r="AF300" s="514"/>
      <c r="AG300" s="514"/>
    </row>
    <row r="301" spans="14:33">
      <c r="N301" s="514"/>
      <c r="O301" s="514"/>
      <c r="P301" s="514"/>
      <c r="Q301" s="514"/>
      <c r="R301" s="514"/>
      <c r="S301" s="514"/>
      <c r="T301" s="514"/>
      <c r="U301" s="514"/>
      <c r="V301" s="514"/>
      <c r="W301" s="514"/>
      <c r="X301" s="514"/>
      <c r="Y301" s="514"/>
      <c r="Z301" s="514"/>
      <c r="AA301" s="514"/>
      <c r="AB301" s="514"/>
      <c r="AC301" s="514"/>
      <c r="AD301" s="514"/>
      <c r="AE301" s="514"/>
      <c r="AF301" s="514"/>
      <c r="AG301" s="514"/>
    </row>
    <row r="302" spans="14:33">
      <c r="N302" s="514"/>
      <c r="O302" s="514"/>
      <c r="P302" s="514"/>
      <c r="Q302" s="514"/>
      <c r="R302" s="514"/>
      <c r="S302" s="514"/>
      <c r="T302" s="514"/>
      <c r="U302" s="514"/>
      <c r="V302" s="514"/>
      <c r="W302" s="514"/>
      <c r="X302" s="514"/>
      <c r="Y302" s="514"/>
      <c r="Z302" s="514"/>
      <c r="AA302" s="514"/>
      <c r="AB302" s="514"/>
      <c r="AC302" s="514"/>
      <c r="AD302" s="514"/>
      <c r="AE302" s="514"/>
      <c r="AF302" s="514"/>
      <c r="AG302" s="514"/>
    </row>
    <row r="303" spans="14:33">
      <c r="N303" s="514"/>
      <c r="O303" s="514"/>
      <c r="P303" s="514"/>
      <c r="Q303" s="514"/>
      <c r="R303" s="514"/>
      <c r="S303" s="514"/>
      <c r="T303" s="514"/>
      <c r="U303" s="514"/>
      <c r="V303" s="514"/>
      <c r="W303" s="514"/>
      <c r="X303" s="514"/>
      <c r="Y303" s="514"/>
      <c r="Z303" s="514"/>
      <c r="AA303" s="514"/>
      <c r="AB303" s="514"/>
      <c r="AC303" s="514"/>
      <c r="AD303" s="514"/>
      <c r="AE303" s="514"/>
      <c r="AF303" s="514"/>
      <c r="AG303" s="514"/>
    </row>
    <row r="304" spans="14:33">
      <c r="N304" s="514"/>
      <c r="O304" s="514"/>
      <c r="P304" s="514"/>
      <c r="Q304" s="514"/>
      <c r="R304" s="514"/>
      <c r="S304" s="514"/>
      <c r="T304" s="514"/>
      <c r="U304" s="514"/>
      <c r="V304" s="514"/>
      <c r="W304" s="514"/>
      <c r="X304" s="514"/>
      <c r="Y304" s="514"/>
      <c r="Z304" s="514"/>
      <c r="AA304" s="514"/>
      <c r="AB304" s="514"/>
      <c r="AC304" s="514"/>
      <c r="AD304" s="514"/>
      <c r="AE304" s="514"/>
      <c r="AF304" s="514"/>
      <c r="AG304" s="514"/>
    </row>
    <row r="305" spans="14:33">
      <c r="N305" s="514"/>
      <c r="O305" s="514"/>
      <c r="P305" s="514"/>
      <c r="Q305" s="514"/>
      <c r="R305" s="514"/>
      <c r="S305" s="514"/>
      <c r="T305" s="514"/>
      <c r="U305" s="514"/>
      <c r="V305" s="514"/>
      <c r="W305" s="514"/>
      <c r="X305" s="514"/>
      <c r="Y305" s="514"/>
      <c r="Z305" s="514"/>
      <c r="AA305" s="514"/>
      <c r="AB305" s="514"/>
      <c r="AC305" s="514"/>
      <c r="AD305" s="514"/>
      <c r="AE305" s="514"/>
      <c r="AF305" s="514"/>
      <c r="AG305" s="514"/>
    </row>
    <row r="306" spans="14:33">
      <c r="N306" s="514"/>
      <c r="O306" s="514"/>
      <c r="P306" s="514"/>
      <c r="Q306" s="514"/>
      <c r="R306" s="514"/>
      <c r="S306" s="514"/>
      <c r="T306" s="514"/>
      <c r="U306" s="514"/>
      <c r="V306" s="514"/>
      <c r="W306" s="514"/>
      <c r="X306" s="514"/>
      <c r="Y306" s="514"/>
      <c r="Z306" s="514"/>
      <c r="AA306" s="514"/>
      <c r="AB306" s="514"/>
      <c r="AC306" s="514"/>
      <c r="AD306" s="514"/>
      <c r="AE306" s="514"/>
      <c r="AF306" s="514"/>
      <c r="AG306" s="514"/>
    </row>
    <row r="307" spans="14:33">
      <c r="N307" s="514"/>
      <c r="O307" s="514"/>
      <c r="P307" s="514"/>
      <c r="Q307" s="514"/>
      <c r="R307" s="514"/>
      <c r="S307" s="514"/>
      <c r="T307" s="514"/>
      <c r="U307" s="514"/>
      <c r="V307" s="514"/>
      <c r="W307" s="514"/>
      <c r="X307" s="514"/>
      <c r="Y307" s="514"/>
      <c r="Z307" s="514"/>
      <c r="AA307" s="514"/>
      <c r="AB307" s="514"/>
      <c r="AC307" s="514"/>
      <c r="AD307" s="514"/>
      <c r="AE307" s="514"/>
      <c r="AF307" s="514"/>
      <c r="AG307" s="514"/>
    </row>
    <row r="308" spans="14:33">
      <c r="N308" s="514"/>
      <c r="O308" s="514"/>
      <c r="P308" s="514"/>
      <c r="Q308" s="514"/>
      <c r="R308" s="514"/>
      <c r="S308" s="514"/>
      <c r="T308" s="514"/>
      <c r="U308" s="514"/>
      <c r="V308" s="514"/>
      <c r="W308" s="514"/>
      <c r="X308" s="514"/>
      <c r="Y308" s="514"/>
      <c r="Z308" s="514"/>
      <c r="AA308" s="514"/>
      <c r="AB308" s="514"/>
      <c r="AC308" s="514"/>
      <c r="AD308" s="514"/>
      <c r="AE308" s="514"/>
      <c r="AF308" s="514"/>
      <c r="AG308" s="514"/>
    </row>
    <row r="309" spans="14:33">
      <c r="N309" s="514"/>
      <c r="O309" s="514"/>
      <c r="P309" s="514"/>
      <c r="Q309" s="514"/>
      <c r="R309" s="514"/>
      <c r="S309" s="514"/>
      <c r="T309" s="514"/>
      <c r="U309" s="514"/>
      <c r="V309" s="514"/>
      <c r="W309" s="514"/>
      <c r="X309" s="514"/>
      <c r="Y309" s="514"/>
      <c r="Z309" s="514"/>
      <c r="AA309" s="514"/>
      <c r="AB309" s="514"/>
      <c r="AC309" s="514"/>
      <c r="AD309" s="514"/>
      <c r="AE309" s="514"/>
      <c r="AF309" s="514"/>
      <c r="AG309" s="514"/>
    </row>
    <row r="310" spans="14:33">
      <c r="N310" s="514"/>
      <c r="O310" s="514"/>
      <c r="P310" s="514"/>
      <c r="Q310" s="514"/>
      <c r="R310" s="514"/>
      <c r="S310" s="514"/>
      <c r="T310" s="514"/>
      <c r="U310" s="514"/>
      <c r="V310" s="514"/>
      <c r="W310" s="514"/>
      <c r="X310" s="514"/>
      <c r="Y310" s="514"/>
      <c r="Z310" s="514"/>
      <c r="AA310" s="514"/>
      <c r="AB310" s="514"/>
      <c r="AC310" s="514"/>
      <c r="AD310" s="514"/>
      <c r="AE310" s="514"/>
      <c r="AF310" s="514"/>
      <c r="AG310" s="514"/>
    </row>
    <row r="311" spans="14:33">
      <c r="N311" s="514"/>
      <c r="O311" s="514"/>
      <c r="P311" s="514"/>
      <c r="Q311" s="514"/>
      <c r="R311" s="514"/>
      <c r="S311" s="514"/>
      <c r="T311" s="514"/>
      <c r="U311" s="514"/>
      <c r="V311" s="514"/>
      <c r="W311" s="514"/>
      <c r="X311" s="514"/>
      <c r="Y311" s="514"/>
      <c r="Z311" s="514"/>
      <c r="AA311" s="514"/>
      <c r="AB311" s="514"/>
      <c r="AC311" s="514"/>
      <c r="AD311" s="514"/>
      <c r="AE311" s="514"/>
      <c r="AF311" s="514"/>
      <c r="AG311" s="514"/>
    </row>
    <row r="312" spans="14:33">
      <c r="N312" s="514"/>
      <c r="O312" s="514"/>
      <c r="P312" s="514"/>
      <c r="Q312" s="514"/>
      <c r="R312" s="514"/>
      <c r="S312" s="514"/>
      <c r="T312" s="514"/>
      <c r="U312" s="514"/>
      <c r="V312" s="514"/>
      <c r="W312" s="514"/>
      <c r="X312" s="514"/>
      <c r="Y312" s="514"/>
      <c r="Z312" s="514"/>
      <c r="AA312" s="514"/>
      <c r="AB312" s="514"/>
      <c r="AC312" s="514"/>
      <c r="AD312" s="514"/>
      <c r="AE312" s="514"/>
      <c r="AF312" s="514"/>
      <c r="AG312" s="514"/>
    </row>
    <row r="313" spans="14:33">
      <c r="N313" s="514"/>
      <c r="O313" s="514"/>
      <c r="P313" s="514"/>
      <c r="Q313" s="514"/>
      <c r="R313" s="514"/>
      <c r="S313" s="514"/>
      <c r="T313" s="514"/>
      <c r="U313" s="514"/>
      <c r="V313" s="514"/>
      <c r="W313" s="514"/>
      <c r="X313" s="514"/>
      <c r="Y313" s="514"/>
      <c r="Z313" s="514"/>
      <c r="AA313" s="514"/>
      <c r="AB313" s="514"/>
      <c r="AC313" s="514"/>
      <c r="AD313" s="514"/>
      <c r="AE313" s="514"/>
      <c r="AF313" s="514"/>
      <c r="AG313" s="514"/>
    </row>
    <row r="314" spans="14:33">
      <c r="N314" s="514"/>
      <c r="O314" s="514"/>
      <c r="P314" s="514"/>
      <c r="Q314" s="514"/>
      <c r="R314" s="514"/>
      <c r="S314" s="514"/>
      <c r="T314" s="514"/>
      <c r="U314" s="514"/>
      <c r="V314" s="514"/>
      <c r="W314" s="514"/>
      <c r="X314" s="514"/>
      <c r="Y314" s="514"/>
      <c r="Z314" s="514"/>
      <c r="AA314" s="514"/>
      <c r="AB314" s="514"/>
      <c r="AC314" s="514"/>
      <c r="AD314" s="514"/>
      <c r="AE314" s="514"/>
      <c r="AF314" s="514"/>
      <c r="AG314" s="514"/>
    </row>
    <row r="315" spans="14:33">
      <c r="N315" s="514"/>
      <c r="O315" s="514"/>
      <c r="P315" s="514"/>
      <c r="Q315" s="514"/>
      <c r="R315" s="514"/>
      <c r="S315" s="514"/>
      <c r="T315" s="514"/>
      <c r="U315" s="514"/>
      <c r="V315" s="514"/>
      <c r="W315" s="514"/>
      <c r="X315" s="514"/>
      <c r="Y315" s="514"/>
      <c r="Z315" s="514"/>
      <c r="AA315" s="514"/>
      <c r="AB315" s="514"/>
      <c r="AC315" s="514"/>
      <c r="AD315" s="514"/>
      <c r="AE315" s="514"/>
      <c r="AF315" s="514"/>
      <c r="AG315" s="514"/>
    </row>
    <row r="316" spans="14:33">
      <c r="N316" s="514"/>
      <c r="O316" s="514"/>
      <c r="P316" s="514"/>
      <c r="Q316" s="514"/>
      <c r="R316" s="514"/>
      <c r="S316" s="514"/>
      <c r="T316" s="514"/>
      <c r="U316" s="514"/>
      <c r="V316" s="514"/>
      <c r="W316" s="514"/>
      <c r="X316" s="514"/>
      <c r="Y316" s="514"/>
      <c r="Z316" s="514"/>
      <c r="AA316" s="514"/>
      <c r="AB316" s="514"/>
      <c r="AC316" s="514"/>
      <c r="AD316" s="514"/>
      <c r="AE316" s="514"/>
      <c r="AF316" s="514"/>
      <c r="AG316" s="514"/>
    </row>
    <row r="317" spans="14:33">
      <c r="N317" s="514"/>
      <c r="O317" s="514"/>
      <c r="P317" s="514"/>
      <c r="Q317" s="514"/>
      <c r="R317" s="514"/>
      <c r="S317" s="514"/>
      <c r="T317" s="514"/>
      <c r="U317" s="514"/>
      <c r="V317" s="514"/>
      <c r="W317" s="514"/>
      <c r="X317" s="514"/>
      <c r="Y317" s="514"/>
      <c r="Z317" s="514"/>
      <c r="AA317" s="514"/>
      <c r="AB317" s="514"/>
      <c r="AC317" s="514"/>
      <c r="AD317" s="514"/>
      <c r="AE317" s="514"/>
      <c r="AF317" s="514"/>
      <c r="AG317" s="514"/>
    </row>
    <row r="318" spans="14:33">
      <c r="N318" s="514"/>
      <c r="O318" s="514"/>
      <c r="P318" s="514"/>
      <c r="Q318" s="514"/>
      <c r="R318" s="514"/>
      <c r="S318" s="514"/>
      <c r="T318" s="514"/>
      <c r="U318" s="514"/>
      <c r="V318" s="514"/>
      <c r="W318" s="514"/>
      <c r="X318" s="514"/>
      <c r="Y318" s="514"/>
      <c r="Z318" s="514"/>
      <c r="AA318" s="514"/>
      <c r="AB318" s="514"/>
      <c r="AC318" s="514"/>
      <c r="AD318" s="514"/>
      <c r="AE318" s="514"/>
      <c r="AF318" s="514"/>
      <c r="AG318" s="514"/>
    </row>
    <row r="319" spans="14:33">
      <c r="N319" s="514"/>
      <c r="O319" s="514"/>
      <c r="P319" s="514"/>
      <c r="Q319" s="514"/>
      <c r="R319" s="514"/>
      <c r="S319" s="514"/>
      <c r="T319" s="514"/>
      <c r="U319" s="514"/>
      <c r="V319" s="514"/>
      <c r="W319" s="514"/>
      <c r="X319" s="514"/>
      <c r="Y319" s="514"/>
      <c r="Z319" s="514"/>
      <c r="AA319" s="514"/>
      <c r="AB319" s="514"/>
      <c r="AC319" s="514"/>
      <c r="AD319" s="514"/>
      <c r="AE319" s="514"/>
      <c r="AF319" s="514"/>
      <c r="AG319" s="514"/>
    </row>
    <row r="320" spans="14:33">
      <c r="N320" s="514"/>
      <c r="O320" s="514"/>
      <c r="P320" s="514"/>
      <c r="Q320" s="514"/>
      <c r="R320" s="514"/>
      <c r="S320" s="514"/>
      <c r="T320" s="514"/>
      <c r="U320" s="514"/>
      <c r="V320" s="514"/>
      <c r="W320" s="514"/>
      <c r="X320" s="514"/>
      <c r="Y320" s="514"/>
      <c r="Z320" s="514"/>
      <c r="AA320" s="514"/>
      <c r="AB320" s="514"/>
      <c r="AC320" s="514"/>
      <c r="AD320" s="514"/>
      <c r="AE320" s="514"/>
      <c r="AF320" s="514"/>
      <c r="AG320" s="514"/>
    </row>
    <row r="321" spans="14:33">
      <c r="N321" s="514"/>
      <c r="O321" s="514"/>
      <c r="P321" s="514"/>
      <c r="Q321" s="514"/>
      <c r="R321" s="514"/>
      <c r="S321" s="514"/>
      <c r="T321" s="514"/>
      <c r="U321" s="514"/>
      <c r="V321" s="514"/>
      <c r="W321" s="514"/>
      <c r="X321" s="514"/>
      <c r="Y321" s="514"/>
      <c r="Z321" s="514"/>
      <c r="AA321" s="514"/>
      <c r="AB321" s="514"/>
      <c r="AC321" s="514"/>
      <c r="AD321" s="514"/>
      <c r="AE321" s="514"/>
      <c r="AF321" s="514"/>
      <c r="AG321" s="514"/>
    </row>
    <row r="322" spans="14:33">
      <c r="N322" s="514"/>
      <c r="O322" s="514"/>
      <c r="P322" s="514"/>
      <c r="Q322" s="514"/>
      <c r="R322" s="514"/>
      <c r="S322" s="514"/>
      <c r="T322" s="514"/>
      <c r="U322" s="514"/>
      <c r="V322" s="514"/>
      <c r="W322" s="514"/>
      <c r="X322" s="514"/>
      <c r="Y322" s="514"/>
      <c r="Z322" s="514"/>
      <c r="AA322" s="514"/>
      <c r="AB322" s="514"/>
      <c r="AC322" s="514"/>
      <c r="AD322" s="514"/>
      <c r="AE322" s="514"/>
      <c r="AF322" s="514"/>
      <c r="AG322" s="514"/>
    </row>
    <row r="323" spans="14:33">
      <c r="N323" s="514"/>
      <c r="O323" s="514"/>
      <c r="P323" s="514"/>
      <c r="Q323" s="514"/>
      <c r="R323" s="514"/>
      <c r="S323" s="514"/>
      <c r="T323" s="514"/>
      <c r="U323" s="514"/>
      <c r="V323" s="514"/>
      <c r="W323" s="514"/>
      <c r="X323" s="514"/>
      <c r="Y323" s="514"/>
      <c r="Z323" s="514"/>
      <c r="AA323" s="514"/>
      <c r="AB323" s="514"/>
      <c r="AC323" s="514"/>
      <c r="AD323" s="514"/>
      <c r="AE323" s="514"/>
      <c r="AF323" s="514"/>
      <c r="AG323" s="514"/>
    </row>
    <row r="324" spans="14:33">
      <c r="N324" s="514"/>
      <c r="O324" s="514"/>
      <c r="P324" s="514"/>
      <c r="Q324" s="514"/>
      <c r="R324" s="514"/>
      <c r="S324" s="514"/>
      <c r="T324" s="514"/>
      <c r="U324" s="514"/>
      <c r="V324" s="514"/>
      <c r="W324" s="514"/>
      <c r="X324" s="514"/>
      <c r="Y324" s="514"/>
      <c r="Z324" s="514"/>
      <c r="AA324" s="514"/>
      <c r="AB324" s="514"/>
      <c r="AC324" s="514"/>
      <c r="AD324" s="514"/>
      <c r="AE324" s="514"/>
      <c r="AF324" s="514"/>
      <c r="AG324" s="514"/>
    </row>
    <row r="325" spans="14:33">
      <c r="N325" s="514"/>
      <c r="O325" s="514"/>
      <c r="P325" s="514"/>
      <c r="Q325" s="514"/>
      <c r="R325" s="514"/>
      <c r="S325" s="514"/>
      <c r="T325" s="514"/>
      <c r="U325" s="514"/>
      <c r="V325" s="514"/>
      <c r="W325" s="514"/>
      <c r="X325" s="514"/>
      <c r="Y325" s="514"/>
      <c r="Z325" s="514"/>
      <c r="AA325" s="514"/>
      <c r="AB325" s="514"/>
      <c r="AC325" s="514"/>
      <c r="AD325" s="514"/>
      <c r="AE325" s="514"/>
      <c r="AF325" s="514"/>
      <c r="AG325" s="514"/>
    </row>
    <row r="326" spans="14:33">
      <c r="N326" s="514"/>
      <c r="O326" s="514"/>
      <c r="P326" s="514"/>
      <c r="Q326" s="514"/>
      <c r="R326" s="514"/>
      <c r="S326" s="514"/>
      <c r="T326" s="514"/>
      <c r="U326" s="514"/>
      <c r="V326" s="514"/>
      <c r="W326" s="514"/>
      <c r="X326" s="514"/>
      <c r="Y326" s="514"/>
      <c r="Z326" s="514"/>
      <c r="AA326" s="514"/>
      <c r="AB326" s="514"/>
      <c r="AC326" s="514"/>
      <c r="AD326" s="514"/>
      <c r="AE326" s="514"/>
      <c r="AF326" s="514"/>
      <c r="AG326" s="514"/>
    </row>
    <row r="327" spans="14:33">
      <c r="N327" s="514"/>
      <c r="O327" s="514"/>
      <c r="P327" s="514"/>
      <c r="Q327" s="514"/>
      <c r="R327" s="514"/>
      <c r="S327" s="514"/>
      <c r="T327" s="514"/>
      <c r="U327" s="514"/>
      <c r="V327" s="514"/>
      <c r="W327" s="514"/>
      <c r="X327" s="514"/>
      <c r="Y327" s="514"/>
      <c r="Z327" s="514"/>
      <c r="AA327" s="514"/>
      <c r="AB327" s="514"/>
      <c r="AC327" s="514"/>
      <c r="AD327" s="514"/>
      <c r="AE327" s="514"/>
      <c r="AF327" s="514"/>
      <c r="AG327" s="514"/>
    </row>
    <row r="328" spans="14:33">
      <c r="N328" s="514"/>
      <c r="O328" s="514"/>
      <c r="P328" s="514"/>
      <c r="Q328" s="514"/>
      <c r="R328" s="514"/>
      <c r="S328" s="514"/>
      <c r="T328" s="514"/>
      <c r="U328" s="514"/>
      <c r="V328" s="514"/>
      <c r="W328" s="514"/>
      <c r="X328" s="514"/>
      <c r="Y328" s="514"/>
      <c r="Z328" s="514"/>
      <c r="AA328" s="514"/>
      <c r="AB328" s="514"/>
      <c r="AC328" s="514"/>
      <c r="AD328" s="514"/>
      <c r="AE328" s="514"/>
      <c r="AF328" s="514"/>
      <c r="AG328" s="514"/>
    </row>
    <row r="329" spans="14:33">
      <c r="N329" s="514"/>
      <c r="O329" s="514"/>
      <c r="P329" s="514"/>
      <c r="Q329" s="514"/>
      <c r="R329" s="514"/>
      <c r="S329" s="514"/>
      <c r="T329" s="514"/>
      <c r="U329" s="514"/>
      <c r="V329" s="514"/>
      <c r="W329" s="514"/>
      <c r="X329" s="514"/>
      <c r="Y329" s="514"/>
      <c r="Z329" s="514"/>
      <c r="AA329" s="514"/>
      <c r="AB329" s="514"/>
      <c r="AC329" s="514"/>
      <c r="AD329" s="514"/>
      <c r="AE329" s="514"/>
      <c r="AF329" s="514"/>
      <c r="AG329" s="514"/>
    </row>
    <row r="330" spans="14:33">
      <c r="N330" s="514"/>
      <c r="O330" s="514"/>
      <c r="P330" s="514"/>
      <c r="Q330" s="514"/>
      <c r="R330" s="514"/>
      <c r="S330" s="514"/>
      <c r="T330" s="514"/>
      <c r="U330" s="514"/>
      <c r="V330" s="514"/>
      <c r="W330" s="514"/>
      <c r="X330" s="514"/>
      <c r="Y330" s="514"/>
      <c r="Z330" s="514"/>
      <c r="AA330" s="514"/>
      <c r="AB330" s="514"/>
      <c r="AC330" s="514"/>
      <c r="AD330" s="514"/>
      <c r="AE330" s="514"/>
      <c r="AF330" s="514"/>
      <c r="AG330" s="514"/>
    </row>
    <row r="331" spans="14:33">
      <c r="N331" s="514"/>
      <c r="O331" s="514"/>
      <c r="P331" s="514"/>
      <c r="Q331" s="514"/>
      <c r="R331" s="514"/>
      <c r="S331" s="514"/>
      <c r="T331" s="514"/>
      <c r="U331" s="514"/>
      <c r="V331" s="514"/>
      <c r="W331" s="514"/>
      <c r="X331" s="514"/>
      <c r="Y331" s="514"/>
      <c r="Z331" s="514"/>
      <c r="AA331" s="514"/>
      <c r="AB331" s="514"/>
      <c r="AC331" s="514"/>
      <c r="AD331" s="514"/>
      <c r="AE331" s="514"/>
      <c r="AF331" s="514"/>
      <c r="AG331" s="514"/>
    </row>
    <row r="332" spans="14:33">
      <c r="N332" s="514"/>
      <c r="O332" s="514"/>
      <c r="P332" s="514"/>
      <c r="Q332" s="514"/>
      <c r="R332" s="514"/>
      <c r="S332" s="514"/>
      <c r="T332" s="514"/>
      <c r="U332" s="514"/>
      <c r="V332" s="514"/>
      <c r="W332" s="514"/>
      <c r="X332" s="514"/>
      <c r="Y332" s="514"/>
      <c r="Z332" s="514"/>
      <c r="AA332" s="514"/>
      <c r="AB332" s="514"/>
      <c r="AC332" s="514"/>
      <c r="AD332" s="514"/>
      <c r="AE332" s="514"/>
      <c r="AF332" s="514"/>
      <c r="AG332" s="514"/>
    </row>
    <row r="333" spans="14:33">
      <c r="N333" s="514"/>
      <c r="O333" s="514"/>
      <c r="P333" s="514"/>
      <c r="Q333" s="514"/>
      <c r="R333" s="514"/>
      <c r="S333" s="514"/>
      <c r="T333" s="514"/>
      <c r="U333" s="514"/>
      <c r="V333" s="514"/>
      <c r="W333" s="514"/>
      <c r="X333" s="514"/>
      <c r="Y333" s="514"/>
      <c r="Z333" s="514"/>
      <c r="AA333" s="514"/>
      <c r="AB333" s="514"/>
      <c r="AC333" s="514"/>
      <c r="AD333" s="514"/>
      <c r="AE333" s="514"/>
      <c r="AF333" s="514"/>
      <c r="AG333" s="514"/>
    </row>
    <row r="334" spans="14:33">
      <c r="N334" s="514"/>
      <c r="O334" s="514"/>
      <c r="P334" s="514"/>
      <c r="Q334" s="514"/>
      <c r="R334" s="514"/>
      <c r="S334" s="514"/>
      <c r="T334" s="514"/>
      <c r="U334" s="514"/>
      <c r="V334" s="514"/>
      <c r="W334" s="514"/>
      <c r="X334" s="514"/>
      <c r="Y334" s="514"/>
      <c r="Z334" s="514"/>
      <c r="AA334" s="514"/>
      <c r="AB334" s="514"/>
      <c r="AC334" s="514"/>
      <c r="AD334" s="514"/>
      <c r="AE334" s="514"/>
      <c r="AF334" s="514"/>
      <c r="AG334" s="514"/>
    </row>
    <row r="335" spans="14:33">
      <c r="N335" s="514"/>
      <c r="O335" s="514"/>
      <c r="P335" s="514"/>
      <c r="Q335" s="514"/>
      <c r="R335" s="514"/>
      <c r="S335" s="514"/>
      <c r="T335" s="514"/>
      <c r="U335" s="514"/>
      <c r="V335" s="514"/>
      <c r="W335" s="514"/>
      <c r="X335" s="514"/>
      <c r="Y335" s="514"/>
      <c r="Z335" s="514"/>
      <c r="AA335" s="514"/>
      <c r="AB335" s="514"/>
      <c r="AC335" s="514"/>
      <c r="AD335" s="514"/>
      <c r="AE335" s="514"/>
      <c r="AF335" s="514"/>
      <c r="AG335" s="514"/>
    </row>
    <row r="336" spans="14:33">
      <c r="N336" s="514"/>
      <c r="O336" s="514"/>
      <c r="P336" s="514"/>
      <c r="Q336" s="514"/>
      <c r="R336" s="514"/>
      <c r="S336" s="514"/>
      <c r="T336" s="514"/>
      <c r="U336" s="514"/>
      <c r="V336" s="514"/>
      <c r="W336" s="514"/>
      <c r="X336" s="514"/>
      <c r="Y336" s="514"/>
      <c r="Z336" s="514"/>
      <c r="AA336" s="514"/>
      <c r="AB336" s="514"/>
      <c r="AC336" s="514"/>
      <c r="AD336" s="514"/>
      <c r="AE336" s="514"/>
      <c r="AF336" s="514"/>
      <c r="AG336" s="514"/>
    </row>
    <row r="337" spans="14:33">
      <c r="N337" s="514"/>
      <c r="O337" s="514"/>
      <c r="P337" s="514"/>
      <c r="Q337" s="514"/>
      <c r="R337" s="514"/>
      <c r="S337" s="514"/>
      <c r="T337" s="514"/>
      <c r="U337" s="514"/>
      <c r="V337" s="514"/>
      <c r="W337" s="514"/>
      <c r="X337" s="514"/>
      <c r="Y337" s="514"/>
      <c r="Z337" s="514"/>
      <c r="AA337" s="514"/>
      <c r="AB337" s="514"/>
      <c r="AC337" s="514"/>
      <c r="AD337" s="514"/>
      <c r="AE337" s="514"/>
      <c r="AF337" s="514"/>
      <c r="AG337" s="514"/>
    </row>
    <row r="338" spans="14:33">
      <c r="N338" s="514"/>
      <c r="O338" s="514"/>
      <c r="P338" s="514"/>
      <c r="Q338" s="514"/>
      <c r="R338" s="514"/>
      <c r="S338" s="514"/>
      <c r="T338" s="514"/>
      <c r="U338" s="514"/>
      <c r="V338" s="514"/>
      <c r="W338" s="514"/>
      <c r="X338" s="514"/>
      <c r="Y338" s="514"/>
      <c r="Z338" s="514"/>
      <c r="AA338" s="514"/>
      <c r="AB338" s="514"/>
      <c r="AC338" s="514"/>
      <c r="AD338" s="514"/>
      <c r="AE338" s="514"/>
      <c r="AF338" s="514"/>
      <c r="AG338" s="514"/>
    </row>
    <row r="339" spans="14:33">
      <c r="N339" s="514"/>
      <c r="O339" s="514"/>
      <c r="P339" s="514"/>
      <c r="Q339" s="514"/>
      <c r="R339" s="514"/>
      <c r="S339" s="514"/>
      <c r="T339" s="514"/>
      <c r="U339" s="514"/>
      <c r="V339" s="514"/>
      <c r="W339" s="514"/>
      <c r="X339" s="514"/>
      <c r="Y339" s="514"/>
      <c r="Z339" s="514"/>
      <c r="AA339" s="514"/>
      <c r="AB339" s="514"/>
      <c r="AC339" s="514"/>
      <c r="AD339" s="514"/>
      <c r="AE339" s="514"/>
      <c r="AF339" s="514"/>
      <c r="AG339" s="514"/>
    </row>
    <row r="340" spans="14:33">
      <c r="N340" s="514"/>
      <c r="O340" s="514"/>
      <c r="P340" s="514"/>
      <c r="Q340" s="514"/>
      <c r="R340" s="514"/>
      <c r="S340" s="514"/>
      <c r="T340" s="514"/>
      <c r="U340" s="514"/>
      <c r="V340" s="514"/>
      <c r="W340" s="514"/>
      <c r="X340" s="514"/>
      <c r="Y340" s="514"/>
      <c r="Z340" s="514"/>
      <c r="AA340" s="514"/>
      <c r="AB340" s="514"/>
      <c r="AC340" s="514"/>
      <c r="AD340" s="514"/>
      <c r="AE340" s="514"/>
      <c r="AF340" s="514"/>
      <c r="AG340" s="514"/>
    </row>
    <row r="341" spans="14:33">
      <c r="N341" s="514"/>
      <c r="O341" s="514"/>
      <c r="P341" s="514"/>
      <c r="Q341" s="514"/>
      <c r="R341" s="514"/>
      <c r="S341" s="514"/>
      <c r="T341" s="514"/>
      <c r="U341" s="514"/>
      <c r="V341" s="514"/>
      <c r="W341" s="514"/>
      <c r="X341" s="514"/>
      <c r="Y341" s="514"/>
      <c r="Z341" s="514"/>
      <c r="AA341" s="514"/>
      <c r="AB341" s="514"/>
      <c r="AC341" s="514"/>
      <c r="AD341" s="514"/>
      <c r="AE341" s="514"/>
      <c r="AF341" s="514"/>
      <c r="AG341" s="514"/>
    </row>
    <row r="342" spans="14:33">
      <c r="N342" s="514"/>
      <c r="O342" s="514"/>
      <c r="P342" s="514"/>
      <c r="Q342" s="514"/>
      <c r="R342" s="514"/>
      <c r="S342" s="514"/>
      <c r="T342" s="514"/>
      <c r="U342" s="514"/>
      <c r="V342" s="514"/>
      <c r="W342" s="514"/>
      <c r="X342" s="514"/>
      <c r="Y342" s="514"/>
      <c r="Z342" s="514"/>
      <c r="AA342" s="514"/>
      <c r="AB342" s="514"/>
      <c r="AC342" s="514"/>
      <c r="AD342" s="514"/>
      <c r="AE342" s="514"/>
      <c r="AF342" s="514"/>
      <c r="AG342" s="514"/>
    </row>
    <row r="343" spans="14:33">
      <c r="N343" s="514"/>
      <c r="O343" s="514"/>
      <c r="P343" s="514"/>
      <c r="Q343" s="514"/>
      <c r="R343" s="514"/>
      <c r="S343" s="514"/>
      <c r="T343" s="514"/>
      <c r="U343" s="514"/>
      <c r="V343" s="514"/>
      <c r="W343" s="514"/>
      <c r="X343" s="514"/>
      <c r="Y343" s="514"/>
      <c r="Z343" s="514"/>
      <c r="AA343" s="514"/>
      <c r="AB343" s="514"/>
      <c r="AC343" s="514"/>
      <c r="AD343" s="514"/>
      <c r="AE343" s="514"/>
      <c r="AF343" s="514"/>
      <c r="AG343" s="514"/>
    </row>
    <row r="344" spans="14:33">
      <c r="N344" s="514"/>
      <c r="O344" s="514"/>
      <c r="P344" s="514"/>
      <c r="Q344" s="514"/>
      <c r="R344" s="514"/>
      <c r="S344" s="514"/>
      <c r="T344" s="514"/>
      <c r="U344" s="514"/>
      <c r="V344" s="514"/>
      <c r="W344" s="514"/>
      <c r="X344" s="514"/>
      <c r="Y344" s="514"/>
      <c r="Z344" s="514"/>
      <c r="AA344" s="514"/>
      <c r="AB344" s="514"/>
      <c r="AC344" s="514"/>
      <c r="AD344" s="514"/>
      <c r="AE344" s="514"/>
      <c r="AF344" s="514"/>
      <c r="AG344" s="514"/>
    </row>
    <row r="345" spans="14:33">
      <c r="N345" s="514"/>
      <c r="O345" s="514"/>
      <c r="P345" s="514"/>
      <c r="Q345" s="514"/>
      <c r="R345" s="514"/>
      <c r="S345" s="514"/>
      <c r="T345" s="514"/>
      <c r="U345" s="514"/>
      <c r="V345" s="514"/>
      <c r="W345" s="514"/>
      <c r="X345" s="514"/>
      <c r="Y345" s="514"/>
      <c r="Z345" s="514"/>
      <c r="AA345" s="514"/>
      <c r="AB345" s="514"/>
      <c r="AC345" s="514"/>
      <c r="AD345" s="514"/>
      <c r="AE345" s="514"/>
      <c r="AF345" s="514"/>
      <c r="AG345" s="514"/>
    </row>
    <row r="346" spans="14:33">
      <c r="N346" s="514"/>
      <c r="O346" s="514"/>
      <c r="P346" s="514"/>
      <c r="Q346" s="514"/>
      <c r="R346" s="514"/>
      <c r="S346" s="514"/>
      <c r="T346" s="514"/>
      <c r="U346" s="514"/>
      <c r="V346" s="514"/>
      <c r="W346" s="514"/>
      <c r="X346" s="514"/>
      <c r="Y346" s="514"/>
      <c r="Z346" s="514"/>
      <c r="AA346" s="514"/>
      <c r="AB346" s="514"/>
      <c r="AC346" s="514"/>
      <c r="AD346" s="514"/>
      <c r="AE346" s="514"/>
      <c r="AF346" s="514"/>
      <c r="AG346" s="514"/>
    </row>
    <row r="347" spans="14:33">
      <c r="N347" s="514"/>
      <c r="O347" s="514"/>
      <c r="P347" s="514"/>
      <c r="Q347" s="514"/>
      <c r="R347" s="514"/>
      <c r="S347" s="514"/>
      <c r="T347" s="514"/>
      <c r="U347" s="514"/>
      <c r="V347" s="514"/>
      <c r="W347" s="514"/>
      <c r="X347" s="514"/>
      <c r="Y347" s="514"/>
      <c r="Z347" s="514"/>
      <c r="AA347" s="514"/>
      <c r="AB347" s="514"/>
      <c r="AC347" s="514"/>
      <c r="AD347" s="514"/>
      <c r="AE347" s="514"/>
      <c r="AF347" s="514"/>
      <c r="AG347" s="514"/>
    </row>
    <row r="348" spans="14:33">
      <c r="N348" s="514"/>
      <c r="O348" s="514"/>
      <c r="P348" s="514"/>
      <c r="Q348" s="514"/>
      <c r="R348" s="514"/>
      <c r="S348" s="514"/>
      <c r="T348" s="514"/>
      <c r="U348" s="514"/>
      <c r="V348" s="514"/>
      <c r="W348" s="514"/>
      <c r="X348" s="514"/>
      <c r="Y348" s="514"/>
      <c r="Z348" s="514"/>
      <c r="AA348" s="514"/>
      <c r="AB348" s="514"/>
      <c r="AC348" s="514"/>
      <c r="AD348" s="514"/>
      <c r="AE348" s="514"/>
      <c r="AF348" s="514"/>
      <c r="AG348" s="514"/>
    </row>
    <row r="349" spans="14:33">
      <c r="N349" s="514"/>
      <c r="O349" s="514"/>
      <c r="P349" s="514"/>
      <c r="Q349" s="514"/>
      <c r="R349" s="514"/>
      <c r="S349" s="514"/>
      <c r="T349" s="514"/>
      <c r="U349" s="514"/>
      <c r="V349" s="514"/>
      <c r="W349" s="514"/>
      <c r="X349" s="514"/>
      <c r="Y349" s="514"/>
      <c r="Z349" s="514"/>
      <c r="AA349" s="514"/>
      <c r="AB349" s="514"/>
      <c r="AC349" s="514"/>
      <c r="AD349" s="514"/>
      <c r="AE349" s="514"/>
      <c r="AF349" s="514"/>
      <c r="AG349" s="514"/>
    </row>
    <row r="350" spans="14:33">
      <c r="N350" s="514"/>
      <c r="O350" s="514"/>
      <c r="P350" s="514"/>
      <c r="Q350" s="514"/>
      <c r="R350" s="514"/>
      <c r="S350" s="514"/>
      <c r="T350" s="514"/>
      <c r="U350" s="514"/>
      <c r="V350" s="514"/>
      <c r="W350" s="514"/>
      <c r="X350" s="514"/>
      <c r="Y350" s="514"/>
      <c r="Z350" s="514"/>
      <c r="AA350" s="514"/>
      <c r="AB350" s="514"/>
      <c r="AC350" s="514"/>
      <c r="AD350" s="514"/>
      <c r="AE350" s="514"/>
      <c r="AF350" s="514"/>
      <c r="AG350" s="514"/>
    </row>
    <row r="351" spans="14:33">
      <c r="N351" s="514"/>
      <c r="O351" s="514"/>
      <c r="P351" s="514"/>
      <c r="Q351" s="514"/>
      <c r="R351" s="514"/>
      <c r="S351" s="514"/>
      <c r="T351" s="514"/>
      <c r="U351" s="514"/>
      <c r="V351" s="514"/>
      <c r="W351" s="514"/>
      <c r="X351" s="514"/>
      <c r="Y351" s="514"/>
      <c r="Z351" s="514"/>
      <c r="AA351" s="514"/>
      <c r="AB351" s="514"/>
      <c r="AC351" s="514"/>
      <c r="AD351" s="514"/>
      <c r="AE351" s="514"/>
      <c r="AF351" s="514"/>
      <c r="AG351" s="514"/>
    </row>
    <row r="352" spans="14:33">
      <c r="N352" s="514"/>
      <c r="O352" s="514"/>
      <c r="P352" s="514"/>
      <c r="Q352" s="514"/>
      <c r="R352" s="514"/>
      <c r="S352" s="514"/>
      <c r="T352" s="514"/>
      <c r="U352" s="514"/>
      <c r="V352" s="514"/>
      <c r="W352" s="514"/>
      <c r="X352" s="514"/>
      <c r="Y352" s="514"/>
      <c r="Z352" s="514"/>
      <c r="AA352" s="514"/>
      <c r="AB352" s="514"/>
      <c r="AC352" s="514"/>
      <c r="AD352" s="514"/>
      <c r="AE352" s="514"/>
      <c r="AF352" s="514"/>
      <c r="AG352" s="514"/>
    </row>
    <row r="353" spans="14:33">
      <c r="N353" s="514"/>
      <c r="O353" s="514"/>
      <c r="P353" s="514"/>
      <c r="Q353" s="514"/>
      <c r="R353" s="514"/>
      <c r="S353" s="514"/>
      <c r="T353" s="514"/>
      <c r="U353" s="514"/>
      <c r="V353" s="514"/>
      <c r="W353" s="514"/>
      <c r="X353" s="514"/>
      <c r="Y353" s="514"/>
      <c r="Z353" s="514"/>
      <c r="AA353" s="514"/>
      <c r="AB353" s="514"/>
      <c r="AC353" s="514"/>
      <c r="AD353" s="514"/>
      <c r="AE353" s="514"/>
      <c r="AF353" s="514"/>
      <c r="AG353" s="514"/>
    </row>
    <row r="354" spans="14:33">
      <c r="N354" s="514"/>
      <c r="O354" s="514"/>
      <c r="P354" s="514"/>
      <c r="Q354" s="514"/>
      <c r="R354" s="514"/>
      <c r="S354" s="514"/>
      <c r="T354" s="514"/>
      <c r="U354" s="514"/>
      <c r="V354" s="514"/>
      <c r="W354" s="514"/>
      <c r="X354" s="514"/>
      <c r="Y354" s="514"/>
      <c r="Z354" s="514"/>
      <c r="AA354" s="514"/>
      <c r="AB354" s="514"/>
      <c r="AC354" s="514"/>
      <c r="AD354" s="514"/>
      <c r="AE354" s="514"/>
      <c r="AF354" s="514"/>
      <c r="AG354" s="514"/>
    </row>
    <row r="355" spans="14:33">
      <c r="N355" s="514"/>
      <c r="O355" s="514"/>
      <c r="P355" s="514"/>
      <c r="Q355" s="514"/>
      <c r="R355" s="514"/>
      <c r="S355" s="514"/>
      <c r="T355" s="514"/>
      <c r="U355" s="514"/>
      <c r="V355" s="514"/>
      <c r="W355" s="514"/>
      <c r="X355" s="514"/>
      <c r="Y355" s="514"/>
      <c r="Z355" s="514"/>
      <c r="AA355" s="514"/>
      <c r="AB355" s="514"/>
      <c r="AC355" s="514"/>
      <c r="AD355" s="514"/>
      <c r="AE355" s="514"/>
      <c r="AF355" s="514"/>
      <c r="AG355" s="514"/>
    </row>
    <row r="356" spans="14:33">
      <c r="N356" s="514"/>
      <c r="O356" s="514"/>
      <c r="P356" s="514"/>
      <c r="Q356" s="514"/>
      <c r="R356" s="514"/>
      <c r="S356" s="514"/>
      <c r="T356" s="514"/>
      <c r="U356" s="514"/>
      <c r="V356" s="514"/>
      <c r="W356" s="514"/>
      <c r="X356" s="514"/>
      <c r="Y356" s="514"/>
      <c r="Z356" s="514"/>
      <c r="AA356" s="514"/>
      <c r="AB356" s="514"/>
      <c r="AC356" s="514"/>
      <c r="AD356" s="514"/>
      <c r="AE356" s="514"/>
      <c r="AF356" s="514"/>
      <c r="AG356" s="514"/>
    </row>
    <row r="357" spans="14:33">
      <c r="N357" s="514"/>
      <c r="O357" s="514"/>
      <c r="P357" s="514"/>
      <c r="Q357" s="514"/>
      <c r="R357" s="514"/>
      <c r="S357" s="514"/>
      <c r="T357" s="514"/>
      <c r="U357" s="514"/>
      <c r="V357" s="514"/>
      <c r="W357" s="514"/>
      <c r="X357" s="514"/>
      <c r="Y357" s="514"/>
      <c r="Z357" s="514"/>
      <c r="AA357" s="514"/>
      <c r="AB357" s="514"/>
      <c r="AC357" s="514"/>
      <c r="AD357" s="514"/>
      <c r="AE357" s="514"/>
      <c r="AF357" s="514"/>
      <c r="AG357" s="514"/>
    </row>
    <row r="358" spans="14:33">
      <c r="N358" s="514"/>
      <c r="O358" s="514"/>
      <c r="P358" s="514"/>
      <c r="Q358" s="514"/>
      <c r="R358" s="514"/>
      <c r="S358" s="514"/>
      <c r="T358" s="514"/>
      <c r="U358" s="514"/>
      <c r="V358" s="514"/>
      <c r="W358" s="514"/>
      <c r="X358" s="514"/>
      <c r="Y358" s="514"/>
      <c r="Z358" s="514"/>
      <c r="AA358" s="514"/>
      <c r="AB358" s="514"/>
      <c r="AC358" s="514"/>
      <c r="AD358" s="514"/>
      <c r="AE358" s="514"/>
      <c r="AF358" s="514"/>
      <c r="AG358" s="514"/>
    </row>
    <row r="359" spans="14:33">
      <c r="N359" s="514"/>
      <c r="O359" s="514"/>
      <c r="P359" s="514"/>
      <c r="Q359" s="514"/>
      <c r="R359" s="514"/>
      <c r="S359" s="514"/>
      <c r="T359" s="514"/>
      <c r="U359" s="514"/>
      <c r="V359" s="514"/>
      <c r="W359" s="514"/>
      <c r="X359" s="514"/>
      <c r="Y359" s="514"/>
      <c r="Z359" s="514"/>
      <c r="AA359" s="514"/>
      <c r="AB359" s="514"/>
      <c r="AC359" s="514"/>
      <c r="AD359" s="514"/>
      <c r="AE359" s="514"/>
      <c r="AF359" s="514"/>
      <c r="AG359" s="514"/>
    </row>
    <row r="360" spans="14:33">
      <c r="N360" s="514"/>
      <c r="O360" s="514"/>
      <c r="P360" s="514"/>
      <c r="Q360" s="514"/>
      <c r="R360" s="514"/>
      <c r="S360" s="514"/>
      <c r="T360" s="514"/>
      <c r="U360" s="514"/>
      <c r="V360" s="514"/>
      <c r="W360" s="514"/>
      <c r="X360" s="514"/>
      <c r="Y360" s="514"/>
      <c r="Z360" s="514"/>
      <c r="AA360" s="514"/>
      <c r="AB360" s="514"/>
      <c r="AC360" s="514"/>
      <c r="AD360" s="514"/>
      <c r="AE360" s="514"/>
      <c r="AF360" s="514"/>
      <c r="AG360" s="514"/>
    </row>
    <row r="361" spans="14:33">
      <c r="N361" s="514"/>
      <c r="O361" s="514"/>
      <c r="P361" s="514"/>
      <c r="Q361" s="514"/>
      <c r="R361" s="514"/>
      <c r="S361" s="514"/>
      <c r="T361" s="514"/>
      <c r="U361" s="514"/>
      <c r="V361" s="514"/>
      <c r="W361" s="514"/>
      <c r="X361" s="514"/>
      <c r="Y361" s="514"/>
      <c r="Z361" s="514"/>
      <c r="AA361" s="514"/>
      <c r="AB361" s="514"/>
      <c r="AC361" s="514"/>
      <c r="AD361" s="514"/>
      <c r="AE361" s="514"/>
      <c r="AF361" s="514"/>
      <c r="AG361" s="514"/>
    </row>
    <row r="362" spans="14:33">
      <c r="N362" s="514"/>
      <c r="O362" s="514"/>
      <c r="P362" s="514"/>
      <c r="Q362" s="514"/>
      <c r="R362" s="514"/>
      <c r="S362" s="514"/>
      <c r="T362" s="514"/>
      <c r="U362" s="514"/>
      <c r="V362" s="514"/>
      <c r="W362" s="514"/>
      <c r="X362" s="514"/>
      <c r="Y362" s="514"/>
      <c r="Z362" s="514"/>
      <c r="AA362" s="514"/>
      <c r="AB362" s="514"/>
      <c r="AC362" s="514"/>
      <c r="AD362" s="514"/>
      <c r="AE362" s="514"/>
      <c r="AF362" s="514"/>
      <c r="AG362" s="514"/>
    </row>
    <row r="363" spans="14:33">
      <c r="N363" s="514"/>
      <c r="O363" s="514"/>
      <c r="P363" s="514"/>
      <c r="Q363" s="514"/>
      <c r="R363" s="514"/>
      <c r="S363" s="514"/>
      <c r="T363" s="514"/>
      <c r="U363" s="514"/>
      <c r="V363" s="514"/>
      <c r="W363" s="514"/>
      <c r="X363" s="514"/>
      <c r="Y363" s="514"/>
      <c r="Z363" s="514"/>
      <c r="AA363" s="514"/>
      <c r="AB363" s="514"/>
      <c r="AC363" s="514"/>
      <c r="AD363" s="514"/>
      <c r="AE363" s="514"/>
      <c r="AF363" s="514"/>
      <c r="AG363" s="514"/>
    </row>
    <row r="364" spans="14:33">
      <c r="N364" s="514"/>
      <c r="O364" s="514"/>
      <c r="P364" s="514"/>
      <c r="Q364" s="514"/>
      <c r="R364" s="514"/>
      <c r="S364" s="514"/>
      <c r="T364" s="514"/>
      <c r="U364" s="514"/>
      <c r="V364" s="514"/>
      <c r="W364" s="514"/>
      <c r="X364" s="514"/>
      <c r="Y364" s="514"/>
      <c r="Z364" s="514"/>
      <c r="AA364" s="514"/>
      <c r="AB364" s="514"/>
      <c r="AC364" s="514"/>
      <c r="AD364" s="514"/>
      <c r="AE364" s="514"/>
      <c r="AF364" s="514"/>
      <c r="AG364" s="514"/>
    </row>
    <row r="365" spans="14:33">
      <c r="N365" s="514"/>
      <c r="O365" s="514"/>
      <c r="P365" s="514"/>
      <c r="Q365" s="514"/>
      <c r="R365" s="514"/>
      <c r="S365" s="514"/>
      <c r="T365" s="514"/>
      <c r="U365" s="514"/>
      <c r="V365" s="514"/>
      <c r="W365" s="514"/>
      <c r="X365" s="514"/>
      <c r="Y365" s="514"/>
      <c r="Z365" s="514"/>
      <c r="AA365" s="514"/>
      <c r="AB365" s="514"/>
      <c r="AC365" s="514"/>
      <c r="AD365" s="514"/>
      <c r="AE365" s="514"/>
      <c r="AF365" s="514"/>
      <c r="AG365" s="514"/>
    </row>
    <row r="366" spans="14:33">
      <c r="N366" s="514"/>
      <c r="O366" s="514"/>
      <c r="P366" s="514"/>
      <c r="Q366" s="514"/>
      <c r="R366" s="514"/>
      <c r="S366" s="514"/>
      <c r="T366" s="514"/>
      <c r="U366" s="514"/>
      <c r="V366" s="514"/>
      <c r="W366" s="514"/>
      <c r="X366" s="514"/>
      <c r="Y366" s="514"/>
      <c r="Z366" s="514"/>
      <c r="AA366" s="514"/>
      <c r="AB366" s="514"/>
      <c r="AC366" s="514"/>
      <c r="AD366" s="514"/>
      <c r="AE366" s="514"/>
      <c r="AF366" s="514"/>
      <c r="AG366" s="514"/>
    </row>
    <row r="367" spans="14:33">
      <c r="N367" s="514"/>
      <c r="O367" s="514"/>
      <c r="P367" s="514"/>
      <c r="Q367" s="514"/>
      <c r="R367" s="514"/>
      <c r="S367" s="514"/>
      <c r="T367" s="514"/>
      <c r="U367" s="514"/>
      <c r="V367" s="514"/>
      <c r="W367" s="514"/>
      <c r="X367" s="514"/>
      <c r="Y367" s="514"/>
      <c r="Z367" s="514"/>
      <c r="AA367" s="514"/>
      <c r="AB367" s="514"/>
      <c r="AC367" s="514"/>
      <c r="AD367" s="514"/>
      <c r="AE367" s="514"/>
      <c r="AF367" s="514"/>
      <c r="AG367" s="514"/>
    </row>
    <row r="368" spans="14:33">
      <c r="N368" s="514"/>
      <c r="O368" s="514"/>
      <c r="P368" s="514"/>
      <c r="Q368" s="514"/>
      <c r="R368" s="514"/>
      <c r="S368" s="514"/>
      <c r="T368" s="514"/>
      <c r="U368" s="514"/>
      <c r="V368" s="514"/>
      <c r="W368" s="514"/>
      <c r="X368" s="514"/>
      <c r="Y368" s="514"/>
      <c r="Z368" s="514"/>
      <c r="AA368" s="514"/>
      <c r="AB368" s="514"/>
      <c r="AC368" s="514"/>
      <c r="AD368" s="514"/>
      <c r="AE368" s="514"/>
      <c r="AF368" s="514"/>
      <c r="AG368" s="514"/>
    </row>
    <row r="369" spans="14:33">
      <c r="N369" s="514"/>
      <c r="O369" s="514"/>
      <c r="P369" s="514"/>
      <c r="Q369" s="514"/>
      <c r="R369" s="514"/>
      <c r="S369" s="514"/>
      <c r="T369" s="514"/>
      <c r="U369" s="514"/>
      <c r="V369" s="514"/>
      <c r="W369" s="514"/>
      <c r="X369" s="514"/>
      <c r="Y369" s="514"/>
      <c r="Z369" s="514"/>
      <c r="AA369" s="514"/>
      <c r="AB369" s="514"/>
      <c r="AC369" s="514"/>
      <c r="AD369" s="514"/>
      <c r="AE369" s="514"/>
      <c r="AF369" s="514"/>
      <c r="AG369" s="514"/>
    </row>
    <row r="370" spans="14:33">
      <c r="N370" s="514"/>
      <c r="O370" s="514"/>
      <c r="P370" s="514"/>
      <c r="Q370" s="514"/>
      <c r="R370" s="514"/>
      <c r="S370" s="514"/>
      <c r="T370" s="514"/>
      <c r="U370" s="514"/>
      <c r="V370" s="514"/>
      <c r="W370" s="514"/>
      <c r="X370" s="514"/>
      <c r="Y370" s="514"/>
      <c r="Z370" s="514"/>
      <c r="AA370" s="514"/>
      <c r="AB370" s="514"/>
      <c r="AC370" s="514"/>
      <c r="AD370" s="514"/>
      <c r="AE370" s="514"/>
      <c r="AF370" s="514"/>
      <c r="AG370" s="514"/>
    </row>
    <row r="371" spans="14:33">
      <c r="N371" s="514"/>
      <c r="O371" s="514"/>
      <c r="P371" s="514"/>
      <c r="Q371" s="514"/>
      <c r="R371" s="514"/>
      <c r="S371" s="514"/>
      <c r="T371" s="514"/>
      <c r="U371" s="514"/>
      <c r="V371" s="514"/>
      <c r="W371" s="514"/>
      <c r="X371" s="514"/>
      <c r="Y371" s="514"/>
      <c r="Z371" s="514"/>
      <c r="AA371" s="514"/>
      <c r="AB371" s="514"/>
      <c r="AC371" s="514"/>
      <c r="AD371" s="514"/>
      <c r="AE371" s="514"/>
      <c r="AF371" s="514"/>
      <c r="AG371" s="514"/>
    </row>
  </sheetData>
  <sheetProtection sheet="1" formatCells="0"/>
  <mergeCells count="16">
    <mergeCell ref="D16:F16"/>
    <mergeCell ref="B3:J3"/>
    <mergeCell ref="D6:F6"/>
    <mergeCell ref="D8:F8"/>
    <mergeCell ref="D10:J10"/>
    <mergeCell ref="D12:J12"/>
    <mergeCell ref="C46:J46"/>
    <mergeCell ref="C48:J48"/>
    <mergeCell ref="C50:J50"/>
    <mergeCell ref="C52:J52"/>
    <mergeCell ref="D22:F22"/>
    <mergeCell ref="B25:J25"/>
    <mergeCell ref="H27:I27"/>
    <mergeCell ref="B29:J29"/>
    <mergeCell ref="B43:J43"/>
    <mergeCell ref="B44:J44"/>
  </mergeCells>
  <dataValidations count="4">
    <dataValidation type="list" allowBlank="1" showInputMessage="1" showErrorMessage="1" sqref="E18 C20 E20 C18 G18 G16 C16" xr:uid="{00000000-0002-0000-0000-000000000000}">
      <formula1>$M$2:$M$3</formula1>
    </dataValidation>
    <dataValidation type="list" allowBlank="1" showInputMessage="1" showErrorMessage="1" sqref="D22:F22" xr:uid="{00000000-0002-0000-0000-000001000000}">
      <formula1>"Design/Bid/Build, Design/Build"</formula1>
    </dataValidation>
    <dataValidation type="list" allowBlank="1" showInputMessage="1" showErrorMessage="1" sqref="D6:F6" xr:uid="{00000000-0002-0000-0000-000002000000}">
      <formula1>"New Campus, New Building on Existing Campus, Major Renovation with Addition, Major Renovation without Addition, Non-Classroom Building"</formula1>
    </dataValidation>
    <dataValidation type="list" allowBlank="1" showInputMessage="1" showErrorMessage="1" sqref="D8:F8" xr:uid="{00000000-0002-0000-0000-000003000000}">
      <formula1>"CHPS Designed, CHPS Verified, CHPS Verified Leader "</formula1>
    </dataValidation>
  </dataValidations>
  <pageMargins left="0.25" right="0.25" top="0.25" bottom="0.25" header="0.5" footer="0.5"/>
  <pageSetup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G24"/>
  <sheetViews>
    <sheetView zoomScale="90" zoomScaleNormal="90" workbookViewId="0">
      <selection activeCell="G15" sqref="G15"/>
    </sheetView>
  </sheetViews>
  <sheetFormatPr baseColWidth="10" defaultColWidth="9.1640625" defaultRowHeight="16"/>
  <cols>
    <col min="1" max="2" width="9.1640625" style="210"/>
    <col min="3" max="3" width="52.1640625" style="210" bestFit="1" customWidth="1"/>
    <col min="4" max="4" width="17.33203125" style="210" bestFit="1" customWidth="1"/>
    <col min="5" max="5" width="16" style="210" customWidth="1"/>
    <col min="6" max="6" width="64.33203125" style="267" customWidth="1"/>
    <col min="7" max="7" width="30.83203125" style="210" bestFit="1" customWidth="1"/>
    <col min="8" max="16384" width="9.1640625" style="210"/>
  </cols>
  <sheetData>
    <row r="1" spans="1:7" ht="21">
      <c r="A1" s="978" t="s">
        <v>216</v>
      </c>
      <c r="B1" s="978"/>
      <c r="C1" s="978"/>
      <c r="D1" s="978"/>
      <c r="E1" s="978"/>
      <c r="F1" s="978"/>
      <c r="G1" s="978"/>
    </row>
    <row r="2" spans="1:7" ht="21">
      <c r="A2" s="979" t="s">
        <v>217</v>
      </c>
      <c r="B2" s="979"/>
      <c r="C2" s="992"/>
      <c r="D2" s="992"/>
      <c r="E2" s="992"/>
      <c r="F2" s="992"/>
      <c r="G2" s="992"/>
    </row>
    <row r="3" spans="1:7" ht="21">
      <c r="A3" s="980" t="s">
        <v>474</v>
      </c>
      <c r="B3" s="980"/>
      <c r="C3" s="980"/>
      <c r="D3" s="980"/>
      <c r="E3" s="980"/>
      <c r="F3" s="980"/>
      <c r="G3" s="980"/>
    </row>
    <row r="4" spans="1:7" s="267" customFormat="1" ht="78.75" customHeight="1" thickBot="1">
      <c r="A4" s="981" t="s">
        <v>457</v>
      </c>
      <c r="B4" s="981"/>
      <c r="C4" s="981"/>
      <c r="D4" s="981"/>
      <c r="E4" s="981"/>
      <c r="F4" s="981"/>
      <c r="G4" s="981"/>
    </row>
    <row r="5" spans="1:7" s="267" customFormat="1" ht="17" thickBot="1">
      <c r="A5" s="1067" t="s">
        <v>11</v>
      </c>
      <c r="B5" s="1068"/>
      <c r="C5" s="365" t="s">
        <v>220</v>
      </c>
      <c r="D5" s="365" t="s">
        <v>221</v>
      </c>
      <c r="E5" s="365" t="s">
        <v>222</v>
      </c>
      <c r="F5" s="365" t="s">
        <v>223</v>
      </c>
      <c r="G5" s="366" t="s">
        <v>224</v>
      </c>
    </row>
    <row r="6" spans="1:7" s="267" customFormat="1" ht="17" thickBot="1">
      <c r="A6" s="961" t="str">
        <f>'Annotated Scorecard 24x36 (PS1)'!A52</f>
        <v>EE 1.0</v>
      </c>
      <c r="B6" s="962"/>
      <c r="C6" s="334" t="str">
        <f>'Annotated Scorecard 24x36 (PS1)'!B52</f>
        <v>Energy Performance</v>
      </c>
      <c r="D6" s="688">
        <f>'Annotated Scorecard 24x36 (PS1)'!D52</f>
        <v>5</v>
      </c>
      <c r="E6" s="689">
        <f>'Annotated Scorecard 24x36 (PS1)'!E52</f>
        <v>0</v>
      </c>
      <c r="F6" s="459"/>
      <c r="G6" s="457"/>
    </row>
    <row r="7" spans="1:7" s="267" customFormat="1" ht="17" thickBot="1">
      <c r="A7" s="961" t="str">
        <f>'Annotated Scorecard 24x36 (PS1)'!A53</f>
        <v>EE 1.1</v>
      </c>
      <c r="B7" s="962"/>
      <c r="C7" s="334" t="str">
        <f>'Annotated Scorecard 24x36 (PS1)'!B53</f>
        <v>Superior Energy Performance</v>
      </c>
      <c r="D7" s="458">
        <f>'Annotated Scorecard 24x36 (PS1)'!D53</f>
        <v>40</v>
      </c>
      <c r="E7" s="458">
        <f>'Annotated Scorecard 24x36 (PS1)'!E53</f>
        <v>0</v>
      </c>
      <c r="F7" s="623"/>
      <c r="G7" s="457"/>
    </row>
    <row r="8" spans="1:7" s="267" customFormat="1">
      <c r="A8" s="1076" t="str">
        <f>'Annotated Scorecard 24x36 (PS1)'!A54</f>
        <v>EE 2.1</v>
      </c>
      <c r="B8" s="1077"/>
      <c r="C8" s="325" t="str">
        <f>'Annotated Scorecard 24x36 (PS1)'!B54</f>
        <v>Zero Net Energy Bonus</v>
      </c>
      <c r="D8" s="1078">
        <f>'Annotated Scorecard 24x36 (PS1)'!D54</f>
        <v>2</v>
      </c>
      <c r="E8" s="1078">
        <f>'Annotated Scorecard 24x36 (PS1)'!E54</f>
        <v>0</v>
      </c>
      <c r="F8" s="690"/>
      <c r="G8" s="462"/>
    </row>
    <row r="9" spans="1:7" s="267" customFormat="1">
      <c r="A9" s="328"/>
      <c r="B9" s="16" t="s">
        <v>477</v>
      </c>
      <c r="C9" s="691" t="s">
        <v>478</v>
      </c>
      <c r="D9" s="1079"/>
      <c r="E9" s="1079"/>
      <c r="F9" s="699"/>
      <c r="G9" s="463"/>
    </row>
    <row r="10" spans="1:7" s="267" customFormat="1" ht="46.5" customHeight="1" thickBot="1">
      <c r="A10" s="692"/>
      <c r="B10" s="693" t="s">
        <v>481</v>
      </c>
      <c r="C10" s="694" t="s">
        <v>482</v>
      </c>
      <c r="D10" s="1080"/>
      <c r="E10" s="1080"/>
      <c r="F10" s="700"/>
      <c r="G10" s="468"/>
    </row>
    <row r="11" spans="1:7" s="267" customFormat="1" ht="82.5" customHeight="1" thickBot="1">
      <c r="A11" s="961" t="str">
        <f>'Annotated Scorecard 24x36 (PS1)'!A55</f>
        <v>EE 3.0</v>
      </c>
      <c r="B11" s="962"/>
      <c r="C11" s="334" t="str">
        <f>'Annotated Scorecard 24x36 (PS1)'!B55</f>
        <v>Building Systems Verification</v>
      </c>
      <c r="D11" s="688">
        <f>'Annotated Scorecard 24x36 (PS1)'!D55</f>
        <v>4</v>
      </c>
      <c r="E11" s="689">
        <f>'Annotated Scorecard 24x36 (PS1)'!E55</f>
        <v>0</v>
      </c>
      <c r="F11" s="701" t="s">
        <v>499</v>
      </c>
      <c r="G11" s="457"/>
    </row>
    <row r="12" spans="1:7" s="267" customFormat="1" ht="17" thickBot="1">
      <c r="A12" s="961" t="str">
        <f>'Annotated Scorecard 24x36 (PS1)'!A56</f>
        <v>EE 3.1</v>
      </c>
      <c r="B12" s="962"/>
      <c r="C12" s="334" t="str">
        <f>'Annotated Scorecard 24x36 (PS1)'!B56</f>
        <v>Additional Building Systems Verification Qualifications</v>
      </c>
      <c r="D12" s="458">
        <f>'Annotated Scorecard 24x36 (PS1)'!D56</f>
        <v>1</v>
      </c>
      <c r="E12" s="458">
        <f>'Annotated Scorecard 24x36 (PS1)'!E56</f>
        <v>0</v>
      </c>
      <c r="F12" s="701"/>
      <c r="G12" s="457"/>
    </row>
    <row r="13" spans="1:7" s="267" customFormat="1" ht="17" thickBot="1">
      <c r="A13" s="961" t="str">
        <f>'Annotated Scorecard 24x36 (PS1)'!A57</f>
        <v>EE 3.2</v>
      </c>
      <c r="B13" s="962"/>
      <c r="C13" s="334" t="str">
        <f>'Annotated Scorecard 24x36 (PS1)'!B57</f>
        <v>Building Envelope Verification</v>
      </c>
      <c r="D13" s="458">
        <f>'Annotated Scorecard 24x36 (PS1)'!D57</f>
        <v>1</v>
      </c>
      <c r="E13" s="458">
        <f>'Annotated Scorecard 24x36 (PS1)'!E57</f>
        <v>0</v>
      </c>
      <c r="F13" s="701" t="s">
        <v>500</v>
      </c>
      <c r="G13" s="457"/>
    </row>
    <row r="14" spans="1:7" s="267" customFormat="1" ht="17" thickBot="1">
      <c r="A14" s="961" t="str">
        <f>'Annotated Scorecard 24x36 (PS1)'!A58</f>
        <v>EE 4.1</v>
      </c>
      <c r="B14" s="962"/>
      <c r="C14" s="334" t="str">
        <f>'Annotated Scorecard 24x36 (PS1)'!B58</f>
        <v>Environmentally Preferable Refrigerants</v>
      </c>
      <c r="D14" s="590">
        <f>'Annotated Scorecard 24x36 (PS1)'!D58</f>
        <v>1</v>
      </c>
      <c r="E14" s="590">
        <f>'Annotated Scorecard 24x36 (PS1)'!E58</f>
        <v>0</v>
      </c>
      <c r="F14" s="702"/>
      <c r="G14" s="457"/>
    </row>
    <row r="15" spans="1:7" s="267" customFormat="1" ht="16.5" customHeight="1" thickBot="1">
      <c r="A15" s="961" t="str">
        <f>'Annotated Scorecard 24x36 (PS1)'!A59</f>
        <v>EE 5.1</v>
      </c>
      <c r="B15" s="962"/>
      <c r="C15" s="334" t="str">
        <f>'Annotated Scorecard 24x36 (PS1)'!B59</f>
        <v>Energy Management System</v>
      </c>
      <c r="D15" s="590">
        <f>'Annotated Scorecard 24x36 (PS1)'!D59</f>
        <v>2</v>
      </c>
      <c r="E15" s="590">
        <f>'Annotated Scorecard 24x36 (PS1)'!E59</f>
        <v>0</v>
      </c>
      <c r="F15" s="823" t="s">
        <v>501</v>
      </c>
      <c r="G15" s="457"/>
    </row>
    <row r="16" spans="1:7" s="267" customFormat="1">
      <c r="A16" s="959" t="str">
        <f>'Annotated Scorecard 24x36 (PS1)'!A60</f>
        <v>EE 5.2</v>
      </c>
      <c r="B16" s="960"/>
      <c r="C16" s="575" t="str">
        <f>'Annotated Scorecard 24x36 (PS1)'!B60</f>
        <v>Advanced Energy Management System and Submetering</v>
      </c>
      <c r="D16" s="1077">
        <f>'Annotated Scorecard 24x36 (PS1)'!D60</f>
        <v>2</v>
      </c>
      <c r="E16" s="1077">
        <f>'Annotated Scorecard 24x36 (PS1)'!E60</f>
        <v>0</v>
      </c>
      <c r="F16" s="1085" t="s">
        <v>501</v>
      </c>
      <c r="G16" s="462"/>
    </row>
    <row r="17" spans="1:7" s="267" customFormat="1">
      <c r="A17" s="349"/>
      <c r="B17" s="16" t="s">
        <v>491</v>
      </c>
      <c r="C17" s="92" t="s">
        <v>492</v>
      </c>
      <c r="D17" s="1081"/>
      <c r="E17" s="1081"/>
      <c r="F17" s="1086"/>
      <c r="G17" s="532"/>
    </row>
    <row r="18" spans="1:7" s="267" customFormat="1" ht="17" thickBot="1">
      <c r="A18" s="350"/>
      <c r="B18" s="351" t="s">
        <v>493</v>
      </c>
      <c r="C18" s="331" t="s">
        <v>494</v>
      </c>
      <c r="D18" s="1082"/>
      <c r="E18" s="1082"/>
      <c r="F18" s="1087"/>
      <c r="G18" s="468"/>
    </row>
    <row r="19" spans="1:7" s="267" customFormat="1" ht="16.5" customHeight="1" thickBot="1">
      <c r="A19" s="961" t="str">
        <f>'Annotated Scorecard 24x36 (PS1)'!A61</f>
        <v>EE 6.1</v>
      </c>
      <c r="B19" s="962"/>
      <c r="C19" s="346" t="str">
        <f>'Annotated Scorecard 24x36 (PS1)'!B61</f>
        <v>Natural Ventilation &amp; Energy Conservation Interlocks</v>
      </c>
      <c r="D19" s="590">
        <f>'Annotated Scorecard 24x36 (PS1)'!D61</f>
        <v>2</v>
      </c>
      <c r="E19" s="590">
        <f>'Annotated Scorecard 24x36 (PS1)'!E61</f>
        <v>0</v>
      </c>
      <c r="F19" s="823" t="s">
        <v>501</v>
      </c>
      <c r="G19" s="457"/>
    </row>
    <row r="20" spans="1:7" s="267" customFormat="1" ht="33" thickBot="1">
      <c r="A20" s="961" t="str">
        <f>'Annotated Scorecard 24x36 (PS1)'!A62</f>
        <v>EE 7.1</v>
      </c>
      <c r="B20" s="962"/>
      <c r="C20" s="346" t="str">
        <f>'Annotated Scorecard 24x36 (PS1)'!B62</f>
        <v>Local Energy Efficiency Incentives and Assistance</v>
      </c>
      <c r="D20" s="590">
        <f>'Annotated Scorecard 24x36 (PS1)'!D62</f>
        <v>2</v>
      </c>
      <c r="E20" s="590">
        <f>'Annotated Scorecard 24x36 (PS1)'!E62</f>
        <v>0</v>
      </c>
      <c r="F20" s="703" t="s">
        <v>502</v>
      </c>
      <c r="G20" s="457"/>
    </row>
    <row r="21" spans="1:7" s="267" customFormat="1" ht="16.5" customHeight="1" thickBot="1">
      <c r="A21" s="961" t="str">
        <f>'Annotated Scorecard 24x36 (PS1)'!A63</f>
        <v>EE 8.1</v>
      </c>
      <c r="B21" s="962"/>
      <c r="C21" s="346" t="str">
        <f>'Annotated Scorecard 24x36 (PS1)'!B63</f>
        <v>On-Site Renewable Energy Performance Monitoring</v>
      </c>
      <c r="D21" s="590">
        <f>'Annotated Scorecard 24x36 (PS1)'!D63</f>
        <v>1</v>
      </c>
      <c r="E21" s="590">
        <f>'Annotated Scorecard 24x36 (PS1)'!E63</f>
        <v>0</v>
      </c>
      <c r="F21" s="703" t="s">
        <v>503</v>
      </c>
      <c r="G21" s="457"/>
    </row>
    <row r="22" spans="1:7" s="267" customFormat="1" ht="17" thickBot="1">
      <c r="A22" s="210"/>
      <c r="B22" s="697"/>
      <c r="C22" s="687"/>
      <c r="D22" s="698" t="s">
        <v>18</v>
      </c>
      <c r="E22" s="604">
        <f>SUM(E6:E21)</f>
        <v>0</v>
      </c>
      <c r="F22" s="474"/>
      <c r="G22" s="475"/>
    </row>
    <row r="23" spans="1:7" ht="15">
      <c r="F23" s="210"/>
    </row>
    <row r="24" spans="1:7" ht="15">
      <c r="F24" s="210"/>
    </row>
  </sheetData>
  <sheetProtection sheet="1" objects="1" scenarios="1" formatCells="0" formatColumns="0" formatRows="0"/>
  <mergeCells count="22">
    <mergeCell ref="A20:B20"/>
    <mergeCell ref="A21:B21"/>
    <mergeCell ref="F16:F18"/>
    <mergeCell ref="A16:B16"/>
    <mergeCell ref="D16:D18"/>
    <mergeCell ref="E16:E18"/>
    <mergeCell ref="A19:B19"/>
    <mergeCell ref="A13:B13"/>
    <mergeCell ref="A14:B14"/>
    <mergeCell ref="A15:B15"/>
    <mergeCell ref="A11:B11"/>
    <mergeCell ref="A12:B12"/>
    <mergeCell ref="A1:G1"/>
    <mergeCell ref="A2:G2"/>
    <mergeCell ref="A3:G3"/>
    <mergeCell ref="A4:G4"/>
    <mergeCell ref="A5:B5"/>
    <mergeCell ref="A7:B7"/>
    <mergeCell ref="A8:B8"/>
    <mergeCell ref="D8:D10"/>
    <mergeCell ref="E8:E10"/>
    <mergeCell ref="A6:B6"/>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26"/>
  <sheetViews>
    <sheetView topLeftCell="A2" zoomScale="75" zoomScaleNormal="75" workbookViewId="0">
      <selection activeCell="G15" sqref="G15"/>
    </sheetView>
  </sheetViews>
  <sheetFormatPr baseColWidth="10" defaultColWidth="9.1640625" defaultRowHeight="15"/>
  <cols>
    <col min="1" max="2" width="9.1640625" style="210"/>
    <col min="3" max="3" width="74.33203125" style="210" bestFit="1" customWidth="1"/>
    <col min="4" max="4" width="18.33203125" style="210" customWidth="1"/>
    <col min="5" max="6" width="17.5" style="210" customWidth="1"/>
    <col min="7" max="7" width="55.5" style="210" customWidth="1"/>
    <col min="8" max="8" width="33.1640625" style="210" customWidth="1"/>
    <col min="9" max="9" width="53.5" style="210" customWidth="1"/>
    <col min="10" max="10" width="39" style="210" customWidth="1"/>
    <col min="11" max="16384" width="9.1640625" style="210"/>
  </cols>
  <sheetData>
    <row r="1" spans="1:10" ht="21">
      <c r="A1" s="978" t="s">
        <v>216</v>
      </c>
      <c r="B1" s="978"/>
      <c r="C1" s="978"/>
      <c r="D1" s="978"/>
      <c r="E1" s="978"/>
      <c r="F1" s="978"/>
      <c r="G1" s="978"/>
      <c r="H1" s="978"/>
      <c r="I1" s="978"/>
      <c r="J1" s="978"/>
    </row>
    <row r="2" spans="1:10" ht="21">
      <c r="A2" s="979" t="s">
        <v>217</v>
      </c>
      <c r="B2" s="979"/>
      <c r="C2" s="992"/>
      <c r="D2" s="992"/>
      <c r="E2" s="992"/>
      <c r="F2" s="992"/>
      <c r="G2" s="992"/>
      <c r="H2" s="992"/>
      <c r="I2" s="992"/>
      <c r="J2" s="992"/>
    </row>
    <row r="3" spans="1:10" ht="21">
      <c r="A3" s="980" t="s">
        <v>504</v>
      </c>
      <c r="B3" s="980"/>
      <c r="C3" s="980"/>
      <c r="D3" s="980"/>
      <c r="E3" s="980"/>
      <c r="F3" s="980"/>
      <c r="G3" s="980"/>
      <c r="H3" s="980"/>
      <c r="I3" s="980"/>
      <c r="J3" s="980"/>
    </row>
    <row r="4" spans="1:10" s="267" customFormat="1" ht="78.75" customHeight="1" thickBot="1">
      <c r="A4" s="993" t="s">
        <v>286</v>
      </c>
      <c r="B4" s="981"/>
      <c r="C4" s="981"/>
      <c r="D4" s="981"/>
      <c r="E4" s="981"/>
      <c r="F4" s="981"/>
      <c r="G4" s="981"/>
      <c r="H4" s="981"/>
      <c r="I4" s="981"/>
      <c r="J4" s="981"/>
    </row>
    <row r="5" spans="1:10" s="267" customFormat="1" ht="17" thickBot="1">
      <c r="A5" s="1067" t="s">
        <v>11</v>
      </c>
      <c r="B5" s="1068"/>
      <c r="C5" s="365" t="s">
        <v>220</v>
      </c>
      <c r="D5" s="365" t="s">
        <v>221</v>
      </c>
      <c r="E5" s="365" t="s">
        <v>222</v>
      </c>
      <c r="F5" s="365" t="s">
        <v>287</v>
      </c>
      <c r="G5" s="365" t="s">
        <v>223</v>
      </c>
      <c r="H5" s="365" t="s">
        <v>224</v>
      </c>
      <c r="I5" s="365" t="s">
        <v>225</v>
      </c>
      <c r="J5" s="385" t="s">
        <v>226</v>
      </c>
    </row>
    <row r="6" spans="1:10" s="276" customFormat="1" ht="51" customHeight="1" thickBot="1">
      <c r="A6" s="1093" t="str">
        <f>'Annotated Scorecard 24x36 (PS1)'!M11</f>
        <v>WE 1.1</v>
      </c>
      <c r="B6" s="1094"/>
      <c r="C6" s="425" t="str">
        <f>'Annotated Scorecard 24x36 (PS1)'!N11</f>
        <v>Minimum Reduction in Indoor Potable Water Use</v>
      </c>
      <c r="D6" s="426">
        <f>'Annotated Scorecard 24x36 (PS1)'!P11</f>
        <v>4</v>
      </c>
      <c r="E6" s="602">
        <f>'Annotated Scorecard 24x36 (PS1)'!Q11</f>
        <v>0</v>
      </c>
      <c r="F6" s="427"/>
      <c r="G6" s="427"/>
      <c r="H6" s="836"/>
      <c r="I6" s="484" t="s">
        <v>505</v>
      </c>
      <c r="J6" s="833"/>
    </row>
    <row r="7" spans="1:10" s="267" customFormat="1" ht="16">
      <c r="A7" s="1098" t="str">
        <f>'Annotated Scorecard 24x36 (PS1)'!M12</f>
        <v>WE 2.1</v>
      </c>
      <c r="B7" s="1099"/>
      <c r="C7" s="428" t="str">
        <f>'Annotated Scorecard 24x36 (PS1)'!N12</f>
        <v>Reduce Potable Water Use for Sewage Conveyance</v>
      </c>
      <c r="D7" s="429">
        <f>'Annotated Scorecard 24x36 (PS1)'!P12</f>
        <v>3</v>
      </c>
      <c r="E7" s="429">
        <f>'Annotated Scorecard 24x36 (PS1)'!Q12</f>
        <v>0</v>
      </c>
      <c r="F7" s="430"/>
      <c r="G7" s="389"/>
      <c r="H7" s="390"/>
      <c r="I7" s="421"/>
      <c r="J7" s="391"/>
    </row>
    <row r="8" spans="1:10" s="267" customFormat="1" ht="17">
      <c r="A8" s="392"/>
      <c r="B8" s="235" t="s">
        <v>506</v>
      </c>
      <c r="C8" s="236" t="s">
        <v>507</v>
      </c>
      <c r="D8" s="238" t="s">
        <v>508</v>
      </c>
      <c r="E8" s="256"/>
      <c r="G8" s="236"/>
      <c r="H8" s="137"/>
      <c r="I8" s="270" t="s">
        <v>509</v>
      </c>
      <c r="J8" s="393"/>
    </row>
    <row r="9" spans="1:10" s="267" customFormat="1" ht="27" customHeight="1">
      <c r="A9" s="392"/>
      <c r="B9" s="235" t="s">
        <v>510</v>
      </c>
      <c r="C9" s="236" t="s">
        <v>511</v>
      </c>
      <c r="D9" s="257">
        <v>2</v>
      </c>
      <c r="E9" s="256"/>
      <c r="F9" s="1095" t="s">
        <v>512</v>
      </c>
      <c r="G9" s="236"/>
      <c r="H9" s="137"/>
      <c r="I9" s="1097" t="s">
        <v>513</v>
      </c>
      <c r="J9" s="393"/>
    </row>
    <row r="10" spans="1:10" s="267" customFormat="1" ht="27" customHeight="1" thickBot="1">
      <c r="A10" s="394"/>
      <c r="B10" s="395" t="s">
        <v>514</v>
      </c>
      <c r="C10" s="396" t="s">
        <v>515</v>
      </c>
      <c r="D10" s="386">
        <v>3</v>
      </c>
      <c r="E10" s="333"/>
      <c r="F10" s="1096"/>
      <c r="G10" s="396"/>
      <c r="H10" s="398"/>
      <c r="I10" s="1092"/>
      <c r="J10" s="399"/>
    </row>
    <row r="11" spans="1:10" s="267" customFormat="1" ht="16">
      <c r="A11" s="1098" t="str">
        <f>'Annotated Scorecard 24x36 (PS1)'!M13</f>
        <v>WE 3.1</v>
      </c>
      <c r="B11" s="1099"/>
      <c r="C11" s="428" t="str">
        <f>'Annotated Scorecard 24x36 (PS1)'!N13</f>
        <v>Irrigation and Exterior Water Budget - Use Reduction</v>
      </c>
      <c r="D11" s="1100">
        <f>'Annotated Scorecard 24x36 (PS1)'!P13</f>
        <v>3</v>
      </c>
      <c r="E11" s="1103">
        <f>'Annotated Scorecard 24x36 (PS1)'!Q13</f>
        <v>0</v>
      </c>
      <c r="F11" s="430"/>
      <c r="G11" s="389"/>
      <c r="H11" s="390"/>
      <c r="I11" s="421"/>
      <c r="J11" s="391"/>
    </row>
    <row r="12" spans="1:10" s="276" customFormat="1" ht="48.75" customHeight="1">
      <c r="A12" s="392"/>
      <c r="B12" s="235" t="s">
        <v>516</v>
      </c>
      <c r="C12" s="277" t="s">
        <v>517</v>
      </c>
      <c r="D12" s="1101"/>
      <c r="E12" s="1104"/>
      <c r="F12" s="273"/>
      <c r="G12" s="273"/>
      <c r="H12" s="837"/>
      <c r="I12" s="274" t="s">
        <v>518</v>
      </c>
      <c r="J12" s="834"/>
    </row>
    <row r="13" spans="1:10" s="276" customFormat="1" ht="112.5" customHeight="1" thickBot="1">
      <c r="A13" s="394"/>
      <c r="B13" s="395" t="s">
        <v>519</v>
      </c>
      <c r="C13" s="431" t="s">
        <v>520</v>
      </c>
      <c r="D13" s="1102"/>
      <c r="E13" s="1105"/>
      <c r="F13" s="432"/>
      <c r="G13" s="432"/>
      <c r="H13" s="838"/>
      <c r="I13" s="433" t="s">
        <v>521</v>
      </c>
      <c r="J13" s="835"/>
    </row>
    <row r="14" spans="1:10" s="267" customFormat="1" ht="16">
      <c r="A14" s="1098" t="str">
        <f>'Annotated Scorecard 24x36 (PS1)'!M14</f>
        <v>WE 4.1</v>
      </c>
      <c r="B14" s="1099"/>
      <c r="C14" s="428" t="str">
        <f>'Annotated Scorecard 24x36 (PS1)'!N14</f>
        <v>Reduce Potable Water Use for Non-Recreational Landscaping</v>
      </c>
      <c r="D14" s="429">
        <f>'Annotated Scorecard 24x36 (PS1)'!P14</f>
        <v>3</v>
      </c>
      <c r="E14" s="406">
        <f>'Annotated Scorecard 24x36 (PS1)'!Q14</f>
        <v>0</v>
      </c>
      <c r="F14" s="389"/>
      <c r="G14" s="389"/>
      <c r="H14" s="390"/>
      <c r="I14" s="434"/>
      <c r="J14" s="391"/>
    </row>
    <row r="15" spans="1:10" s="267" customFormat="1" ht="85">
      <c r="A15" s="392"/>
      <c r="B15" s="235" t="s">
        <v>522</v>
      </c>
      <c r="C15" s="236" t="s">
        <v>511</v>
      </c>
      <c r="D15" s="238">
        <v>1</v>
      </c>
      <c r="E15" s="256"/>
      <c r="G15" s="236"/>
      <c r="H15" s="137"/>
      <c r="I15" s="270" t="s">
        <v>523</v>
      </c>
      <c r="J15" s="393"/>
    </row>
    <row r="16" spans="1:10" s="267" customFormat="1" ht="15.75" customHeight="1">
      <c r="A16" s="392"/>
      <c r="B16" s="235" t="s">
        <v>524</v>
      </c>
      <c r="C16" s="236" t="s">
        <v>525</v>
      </c>
      <c r="D16" s="257">
        <v>2</v>
      </c>
      <c r="E16" s="256"/>
      <c r="F16" s="323"/>
      <c r="G16" s="236"/>
      <c r="H16" s="137"/>
      <c r="I16" s="270" t="s">
        <v>526</v>
      </c>
      <c r="J16" s="393"/>
    </row>
    <row r="17" spans="1:10" s="267" customFormat="1" ht="136">
      <c r="A17" s="392"/>
      <c r="B17" s="235" t="s">
        <v>527</v>
      </c>
      <c r="C17" s="236" t="s">
        <v>528</v>
      </c>
      <c r="D17" s="1106" t="s">
        <v>529</v>
      </c>
      <c r="E17" s="256"/>
      <c r="F17" s="320"/>
      <c r="G17" s="207" t="s">
        <v>530</v>
      </c>
      <c r="H17" s="137"/>
      <c r="I17" s="477"/>
      <c r="J17" s="393"/>
    </row>
    <row r="18" spans="1:10" s="267" customFormat="1" ht="15.75" customHeight="1" thickBot="1">
      <c r="A18" s="394"/>
      <c r="B18" s="395" t="s">
        <v>531</v>
      </c>
      <c r="C18" s="396" t="s">
        <v>532</v>
      </c>
      <c r="D18" s="1107"/>
      <c r="E18" s="333"/>
      <c r="F18" s="435"/>
      <c r="G18" s="396"/>
      <c r="H18" s="398"/>
      <c r="I18" s="436" t="s">
        <v>526</v>
      </c>
      <c r="J18" s="399"/>
    </row>
    <row r="19" spans="1:10" s="267" customFormat="1" ht="30" customHeight="1">
      <c r="A19" s="1098" t="str">
        <f>'Annotated Scorecard 24x36 (PS1)'!M15</f>
        <v>WE 5.1</v>
      </c>
      <c r="B19" s="1099"/>
      <c r="C19" s="428" t="str">
        <f>'Annotated Scorecard 24x36 (PS1)'!N15</f>
        <v>Reduce Potable Water Use for Recreational Landscaping</v>
      </c>
      <c r="D19" s="406">
        <f>'Annotated Scorecard 24x36 (PS1)'!P15</f>
        <v>2</v>
      </c>
      <c r="E19" s="406">
        <f>'Annotated Scorecard 24x36 (PS1)'!Q15</f>
        <v>0</v>
      </c>
      <c r="F19" s="389"/>
      <c r="G19" s="437"/>
      <c r="H19" s="390"/>
      <c r="I19" s="1090" t="s">
        <v>533</v>
      </c>
      <c r="J19" s="391"/>
    </row>
    <row r="20" spans="1:10" s="267" customFormat="1" ht="27" customHeight="1">
      <c r="A20" s="392"/>
      <c r="B20" s="235" t="s">
        <v>534</v>
      </c>
      <c r="C20" s="236" t="s">
        <v>535</v>
      </c>
      <c r="D20" s="238">
        <v>1</v>
      </c>
      <c r="E20" s="256"/>
      <c r="G20" s="236"/>
      <c r="H20" s="137"/>
      <c r="I20" s="1091"/>
      <c r="J20" s="393"/>
    </row>
    <row r="21" spans="1:10" s="267" customFormat="1" ht="38.25" customHeight="1" thickBot="1">
      <c r="A21" s="394"/>
      <c r="B21" s="395" t="s">
        <v>536</v>
      </c>
      <c r="C21" s="396" t="s">
        <v>532</v>
      </c>
      <c r="D21" s="386">
        <v>2</v>
      </c>
      <c r="E21" s="333"/>
      <c r="F21" s="438"/>
      <c r="G21" s="396"/>
      <c r="H21" s="398"/>
      <c r="I21" s="1092"/>
      <c r="J21" s="399"/>
    </row>
    <row r="22" spans="1:10" s="267" customFormat="1" ht="81.75" customHeight="1" thickBot="1">
      <c r="A22" s="1108" t="str">
        <f>'Annotated Scorecard 24x36 (PS1)'!M16</f>
        <v>WE 6.1</v>
      </c>
      <c r="B22" s="1109"/>
      <c r="C22" s="425" t="str">
        <f>'Annotated Scorecard 24x36 (PS1)'!N16</f>
        <v>Irrigation Systems Operational Verification</v>
      </c>
      <c r="D22" s="408">
        <f>'Annotated Scorecard 24x36 (PS1)'!P16</f>
        <v>1</v>
      </c>
      <c r="E22" s="408">
        <f>'Annotated Scorecard 24x36 (PS1)'!Q16</f>
        <v>0</v>
      </c>
      <c r="F22" s="382"/>
      <c r="G22" s="401" t="s">
        <v>537</v>
      </c>
      <c r="H22" s="383"/>
      <c r="I22" s="401"/>
      <c r="J22" s="384"/>
    </row>
    <row r="23" spans="1:10" s="267" customFormat="1" ht="29.25" customHeight="1">
      <c r="A23" s="1088" t="str">
        <f>'Annotated Scorecard 24x36 (PS1)'!M17</f>
        <v>WE 7.1</v>
      </c>
      <c r="B23" s="1089"/>
      <c r="C23" s="428" t="str">
        <f>'Annotated Scorecard 24x36 (PS1)'!N17</f>
        <v>Water Management System</v>
      </c>
      <c r="D23" s="406">
        <f>'Annotated Scorecard 24x36 (PS1)'!P17</f>
        <v>3</v>
      </c>
      <c r="E23" s="406">
        <f>'Annotated Scorecard 24x36 (PS1)'!Q17</f>
        <v>0</v>
      </c>
      <c r="F23" s="389"/>
      <c r="G23" s="414"/>
      <c r="H23" s="390"/>
      <c r="I23" s="1090" t="s">
        <v>538</v>
      </c>
      <c r="J23" s="391"/>
    </row>
    <row r="24" spans="1:10" s="267" customFormat="1" ht="27.75" customHeight="1">
      <c r="A24" s="576"/>
      <c r="B24" s="577" t="s">
        <v>539</v>
      </c>
      <c r="C24" s="268" t="s">
        <v>540</v>
      </c>
      <c r="D24" s="257">
        <v>1</v>
      </c>
      <c r="E24" s="256"/>
      <c r="F24" s="578"/>
      <c r="G24" s="137"/>
      <c r="H24" s="579"/>
      <c r="I24" s="1091"/>
      <c r="J24" s="393"/>
    </row>
    <row r="25" spans="1:10" s="267" customFormat="1" ht="27.75" customHeight="1" thickBot="1">
      <c r="A25" s="394"/>
      <c r="B25" s="395" t="s">
        <v>541</v>
      </c>
      <c r="C25" s="396" t="s">
        <v>542</v>
      </c>
      <c r="D25" s="386">
        <v>3</v>
      </c>
      <c r="E25" s="333"/>
      <c r="F25" s="407"/>
      <c r="G25" s="396"/>
      <c r="H25" s="580"/>
      <c r="I25" s="1092"/>
      <c r="J25" s="399"/>
    </row>
    <row r="26" spans="1:10" s="267" customFormat="1" ht="17" thickBot="1">
      <c r="D26" s="440" t="s">
        <v>18</v>
      </c>
      <c r="E26" s="413">
        <f>SUM(E7:E23)</f>
        <v>0</v>
      </c>
    </row>
  </sheetData>
  <sheetProtection sheet="1" objects="1" scenarios="1" formatCells="0" formatColumns="0" formatRows="0"/>
  <mergeCells count="19">
    <mergeCell ref="A23:B23"/>
    <mergeCell ref="I23:I25"/>
    <mergeCell ref="A6:B6"/>
    <mergeCell ref="F9:F10"/>
    <mergeCell ref="I9:I10"/>
    <mergeCell ref="A7:B7"/>
    <mergeCell ref="A11:B11"/>
    <mergeCell ref="D11:D13"/>
    <mergeCell ref="E11:E13"/>
    <mergeCell ref="D17:D18"/>
    <mergeCell ref="I19:I21"/>
    <mergeCell ref="A19:B19"/>
    <mergeCell ref="A22:B22"/>
    <mergeCell ref="A14:B14"/>
    <mergeCell ref="A1:J1"/>
    <mergeCell ref="A2:J2"/>
    <mergeCell ref="A3:J3"/>
    <mergeCell ref="A4:J4"/>
    <mergeCell ref="A5:B5"/>
  </mergeCells>
  <hyperlinks>
    <hyperlink ref="F9:F10" location="'WE 2.1 - Sewage Conveyance'!A1" display="Complete Table WE 2.1 - Sewage Conveyance" xr:uid="{00000000-0004-0000-0A00-000000000000}"/>
  </hyperlinks>
  <pageMargins left="0.7" right="0.7" top="0.75" bottom="0.75" header="0.3" footer="0.3"/>
  <pageSetup orientation="portrait" horizontalDpi="4294967293"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References!$B$2:$B$3</xm:f>
          </x14:formula1>
          <xm:sqref>E8:E10 E15:E18 E20:E21 E24:E25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H34"/>
  <sheetViews>
    <sheetView showGridLines="0" zoomScale="75" zoomScaleNormal="75" workbookViewId="0">
      <selection activeCell="H6" sqref="H6"/>
    </sheetView>
  </sheetViews>
  <sheetFormatPr baseColWidth="10" defaultColWidth="9.1640625" defaultRowHeight="15"/>
  <cols>
    <col min="1" max="1" width="20.5" style="1" customWidth="1"/>
    <col min="2" max="2" width="17" style="1" bestFit="1" customWidth="1"/>
    <col min="3" max="3" width="16.6640625" style="1" customWidth="1"/>
    <col min="4" max="4" width="16.33203125" style="1" customWidth="1"/>
    <col min="5" max="5" width="13.33203125" style="1" customWidth="1"/>
    <col min="6" max="6" width="11.6640625" style="1" customWidth="1"/>
    <col min="7" max="7" width="18.1640625" style="1" customWidth="1"/>
    <col min="8" max="8" width="23.5" style="1" customWidth="1"/>
    <col min="9" max="9" width="9.1640625" style="1"/>
    <col min="10" max="10" width="5.1640625" style="1" customWidth="1"/>
    <col min="11" max="16384" width="9.1640625" style="1"/>
  </cols>
  <sheetData>
    <row r="1" spans="1:8" ht="21">
      <c r="A1" s="971" t="s">
        <v>216</v>
      </c>
      <c r="B1" s="971"/>
      <c r="C1" s="971"/>
      <c r="D1" s="971"/>
      <c r="E1" s="971"/>
      <c r="F1" s="971"/>
      <c r="G1" s="971"/>
      <c r="H1" s="971"/>
    </row>
    <row r="2" spans="1:8" ht="21">
      <c r="A2" s="972" t="s">
        <v>217</v>
      </c>
      <c r="B2" s="972"/>
      <c r="C2" s="972"/>
      <c r="D2" s="972"/>
      <c r="E2" s="972"/>
      <c r="F2" s="972"/>
      <c r="G2" s="972"/>
      <c r="H2" s="972"/>
    </row>
    <row r="3" spans="1:8" ht="21">
      <c r="A3" s="974" t="s">
        <v>543</v>
      </c>
      <c r="B3" s="974"/>
      <c r="C3" s="974"/>
      <c r="D3" s="974"/>
      <c r="E3" s="974"/>
      <c r="F3" s="974"/>
      <c r="G3" s="974"/>
      <c r="H3" s="974"/>
    </row>
    <row r="4" spans="1:8" ht="46.5" customHeight="1">
      <c r="A4" s="1111" t="s">
        <v>544</v>
      </c>
      <c r="B4" s="1111"/>
      <c r="C4" s="1111"/>
      <c r="D4" s="1111"/>
      <c r="E4" s="1111"/>
      <c r="F4" s="1111"/>
      <c r="G4" s="1111"/>
      <c r="H4" s="1111"/>
    </row>
    <row r="5" spans="1:8" ht="30" customHeight="1">
      <c r="A5" s="263"/>
      <c r="B5" s="263"/>
      <c r="C5" s="263"/>
      <c r="D5" s="263"/>
      <c r="E5" s="263"/>
      <c r="F5" s="263"/>
      <c r="G5" s="293" t="s">
        <v>545</v>
      </c>
      <c r="H5" s="294">
        <f>SUM('Annotated Scorecard 24x36 (PS1)'!L4+'Annotated Scorecard 24x36 (PS1)'!L5)</f>
        <v>0</v>
      </c>
    </row>
    <row r="6" spans="1:8" ht="30" customHeight="1">
      <c r="A6" s="263"/>
      <c r="B6" s="263"/>
      <c r="C6" s="263"/>
      <c r="D6" s="263"/>
      <c r="E6" s="263"/>
      <c r="F6" s="263"/>
      <c r="G6" s="291" t="s">
        <v>546</v>
      </c>
      <c r="H6" s="292">
        <v>180</v>
      </c>
    </row>
    <row r="7" spans="1:8" ht="8.25" customHeight="1" thickBot="1">
      <c r="A7" s="263"/>
      <c r="B7" s="263"/>
      <c r="C7" s="263"/>
      <c r="D7" s="263"/>
      <c r="E7" s="263"/>
      <c r="F7" s="263"/>
      <c r="G7" s="263"/>
      <c r="H7" s="263"/>
    </row>
    <row r="8" spans="1:8" ht="65.25" customHeight="1" thickBot="1">
      <c r="A8" s="41" t="s">
        <v>547</v>
      </c>
      <c r="B8" s="497" t="s">
        <v>548</v>
      </c>
      <c r="C8" s="498" t="s">
        <v>549</v>
      </c>
      <c r="D8" s="497" t="s">
        <v>550</v>
      </c>
      <c r="E8" s="498" t="s">
        <v>551</v>
      </c>
      <c r="F8" s="497" t="s">
        <v>552</v>
      </c>
      <c r="G8" s="497" t="s">
        <v>553</v>
      </c>
      <c r="H8" s="499" t="s">
        <v>554</v>
      </c>
    </row>
    <row r="9" spans="1:8">
      <c r="A9" s="123" t="s">
        <v>555</v>
      </c>
      <c r="B9" s="124">
        <v>1.28</v>
      </c>
      <c r="C9" s="108">
        <f>IF($A9="","",VLOOKUP($A9,References!$C$2:$G$8,2,FALSE))</f>
        <v>1.6</v>
      </c>
      <c r="D9" s="108">
        <f>IF($A9="","",VLOOKUP($A9,References!$C$2:$G$8,3,FALSE))</f>
        <v>1</v>
      </c>
      <c r="E9" s="108">
        <f>IF($A9="","",VLOOKUP($A9,References!$C$2:$G$8,5,FALSE))</f>
        <v>0</v>
      </c>
      <c r="F9" s="108">
        <f>IF($A9="","",VLOOKUP($A9,References!$C$2:$G$8,4,FALSE))</f>
        <v>1</v>
      </c>
      <c r="G9" s="108">
        <f>IF(A9="","",C9*D9*E9*F9)</f>
        <v>0</v>
      </c>
      <c r="H9" s="27">
        <f>IF(A9="","",IF(B9="","Enter Designed Flowrate",B9*D9*E9*F9))</f>
        <v>0</v>
      </c>
    </row>
    <row r="10" spans="1:8">
      <c r="A10" s="123" t="s">
        <v>556</v>
      </c>
      <c r="B10" s="124">
        <v>1.28</v>
      </c>
      <c r="C10" s="109">
        <f>IF($A10="","",VLOOKUP($A10,References!$C$2:$G$8,2,FALSE))</f>
        <v>1.6</v>
      </c>
      <c r="D10" s="109">
        <f>IF($A10="","",VLOOKUP($A10,References!$C$2:$G$8,3,FALSE))</f>
        <v>1</v>
      </c>
      <c r="E10" s="109">
        <f>IF($A10="","",VLOOKUP($A10,References!$C$2:$G$8,5,FALSE))</f>
        <v>0</v>
      </c>
      <c r="F10" s="109">
        <f>IF($A10="","",VLOOKUP($A10,References!$C$2:$G$8,4,FALSE))</f>
        <v>3</v>
      </c>
      <c r="G10" s="109">
        <f t="shared" ref="G10:G25" si="0">IF(A10="","",C10*D10*E10*F10)</f>
        <v>0</v>
      </c>
      <c r="H10" s="27">
        <f t="shared" ref="H10:H25" si="1">IF(A10="","",IF(B10="","Enter Designed Flowrate",B10*D10*E10*F10))</f>
        <v>0</v>
      </c>
    </row>
    <row r="11" spans="1:8">
      <c r="A11" s="123" t="s">
        <v>557</v>
      </c>
      <c r="B11" s="124">
        <v>0.13</v>
      </c>
      <c r="C11" s="109">
        <f>IF($A11="","",VLOOKUP($A11,References!$C$2:$G$8,2,FALSE))</f>
        <v>1</v>
      </c>
      <c r="D11" s="109">
        <f>IF($A11="","",VLOOKUP($A11,References!$C$2:$G$8,3,FALSE))</f>
        <v>1</v>
      </c>
      <c r="E11" s="109">
        <f>IF($A11="","",VLOOKUP($A11,References!$C$2:$G$8,5,FALSE))</f>
        <v>0</v>
      </c>
      <c r="F11" s="109">
        <f>IF($A11="","",VLOOKUP($A11,References!$C$2:$G$8,4,FALSE))</f>
        <v>2</v>
      </c>
      <c r="G11" s="109">
        <f t="shared" si="0"/>
        <v>0</v>
      </c>
      <c r="H11" s="27">
        <f t="shared" si="1"/>
        <v>0</v>
      </c>
    </row>
    <row r="12" spans="1:8">
      <c r="A12" s="123"/>
      <c r="B12" s="124"/>
      <c r="C12" s="109" t="str">
        <f>IF($A12="","",VLOOKUP($A12,References!$C$2:$G$8,2,FALSE))</f>
        <v/>
      </c>
      <c r="D12" s="109" t="str">
        <f>IF($A12="","",VLOOKUP($A12,References!$C$2:$G$8,3,FALSE))</f>
        <v/>
      </c>
      <c r="E12" s="109" t="str">
        <f>IF($A12="","",VLOOKUP($A12,References!$C$2:$G$8,5,FALSE))</f>
        <v/>
      </c>
      <c r="F12" s="109" t="str">
        <f>IF($A12="","",VLOOKUP($A12,References!$C$2:$G$8,4,FALSE))</f>
        <v/>
      </c>
      <c r="G12" s="109" t="str">
        <f t="shared" si="0"/>
        <v/>
      </c>
      <c r="H12" s="27" t="str">
        <f t="shared" si="1"/>
        <v/>
      </c>
    </row>
    <row r="13" spans="1:8">
      <c r="A13" s="123"/>
      <c r="B13" s="124"/>
      <c r="C13" s="109" t="str">
        <f>IF($A13="","",VLOOKUP($A13,References!$C$2:$G$8,2,FALSE))</f>
        <v/>
      </c>
      <c r="D13" s="109" t="str">
        <f>IF($A13="","",VLOOKUP($A13,References!$C$2:$G$8,3,FALSE))</f>
        <v/>
      </c>
      <c r="E13" s="109" t="str">
        <f>IF($A13="","",VLOOKUP($A13,References!$C$2:$G$8,5,FALSE))</f>
        <v/>
      </c>
      <c r="F13" s="109" t="str">
        <f>IF($A13="","",VLOOKUP($A13,References!$C$2:$G$8,4,FALSE))</f>
        <v/>
      </c>
      <c r="G13" s="109" t="str">
        <f t="shared" si="0"/>
        <v/>
      </c>
      <c r="H13" s="27" t="str">
        <f t="shared" si="1"/>
        <v/>
      </c>
    </row>
    <row r="14" spans="1:8">
      <c r="A14" s="123"/>
      <c r="B14" s="124"/>
      <c r="C14" s="109" t="str">
        <f>IF($A14="","",VLOOKUP($A14,References!$C$2:$G$8,2,FALSE))</f>
        <v/>
      </c>
      <c r="D14" s="109" t="str">
        <f>IF($A14="","",VLOOKUP($A14,References!$C$2:$G$8,3,FALSE))</f>
        <v/>
      </c>
      <c r="E14" s="109" t="str">
        <f>IF($A14="","",VLOOKUP($A14,References!$C$2:$G$8,5,FALSE))</f>
        <v/>
      </c>
      <c r="F14" s="109" t="str">
        <f>IF($A14="","",VLOOKUP($A14,References!$C$2:$G$8,4,FALSE))</f>
        <v/>
      </c>
      <c r="G14" s="109" t="str">
        <f t="shared" si="0"/>
        <v/>
      </c>
      <c r="H14" s="27" t="str">
        <f t="shared" si="1"/>
        <v/>
      </c>
    </row>
    <row r="15" spans="1:8">
      <c r="A15" s="123"/>
      <c r="B15" s="124"/>
      <c r="C15" s="109" t="str">
        <f>IF($A15="","",VLOOKUP($A15,References!$C$2:$G$8,2,FALSE))</f>
        <v/>
      </c>
      <c r="D15" s="109" t="str">
        <f>IF($A15="","",VLOOKUP($A15,References!$C$2:$G$8,3,FALSE))</f>
        <v/>
      </c>
      <c r="E15" s="109" t="str">
        <f>IF($A15="","",VLOOKUP($A15,References!$C$2:$G$8,5,FALSE))</f>
        <v/>
      </c>
      <c r="F15" s="109" t="str">
        <f>IF($A15="","",VLOOKUP($A15,References!$C$2:$G$8,4,FALSE))</f>
        <v/>
      </c>
      <c r="G15" s="109" t="str">
        <f t="shared" si="0"/>
        <v/>
      </c>
      <c r="H15" s="27" t="str">
        <f t="shared" si="1"/>
        <v/>
      </c>
    </row>
    <row r="16" spans="1:8">
      <c r="A16" s="123"/>
      <c r="B16" s="124"/>
      <c r="C16" s="109" t="str">
        <f>IF($A16="","",VLOOKUP($A16,References!$C$2:$G$8,2,FALSE))</f>
        <v/>
      </c>
      <c r="D16" s="109" t="str">
        <f>IF($A16="","",VLOOKUP($A16,References!$C$2:$G$8,3,FALSE))</f>
        <v/>
      </c>
      <c r="E16" s="109" t="str">
        <f>IF($A16="","",VLOOKUP($A16,References!$C$2:$G$8,5,FALSE))</f>
        <v/>
      </c>
      <c r="F16" s="109" t="str">
        <f>IF($A16="","",VLOOKUP($A16,References!$C$2:$G$8,4,FALSE))</f>
        <v/>
      </c>
      <c r="G16" s="109" t="str">
        <f t="shared" si="0"/>
        <v/>
      </c>
      <c r="H16" s="27" t="str">
        <f t="shared" si="1"/>
        <v/>
      </c>
    </row>
    <row r="17" spans="1:8">
      <c r="A17" s="123"/>
      <c r="B17" s="124"/>
      <c r="C17" s="109" t="str">
        <f>IF($A17="","",VLOOKUP($A17,References!$C$2:$G$8,2,FALSE))</f>
        <v/>
      </c>
      <c r="D17" s="109" t="str">
        <f>IF($A17="","",VLOOKUP($A17,References!$C$2:$G$8,3,FALSE))</f>
        <v/>
      </c>
      <c r="E17" s="109" t="str">
        <f>IF($A17="","",VLOOKUP($A17,References!$C$2:$G$8,5,FALSE))</f>
        <v/>
      </c>
      <c r="F17" s="109" t="str">
        <f>IF($A17="","",VLOOKUP($A17,References!$C$2:$G$8,4,FALSE))</f>
        <v/>
      </c>
      <c r="G17" s="109" t="str">
        <f t="shared" si="0"/>
        <v/>
      </c>
      <c r="H17" s="27" t="str">
        <f t="shared" si="1"/>
        <v/>
      </c>
    </row>
    <row r="18" spans="1:8">
      <c r="A18" s="124" t="s">
        <v>558</v>
      </c>
      <c r="B18" s="124"/>
      <c r="C18" s="124"/>
      <c r="D18" s="124"/>
      <c r="E18" s="124"/>
      <c r="F18" s="124"/>
      <c r="G18" s="109">
        <f t="shared" si="0"/>
        <v>0</v>
      </c>
      <c r="H18" s="27">
        <f>B18*D18*E18*F18</f>
        <v>0</v>
      </c>
    </row>
    <row r="19" spans="1:8">
      <c r="A19" s="124" t="s">
        <v>558</v>
      </c>
      <c r="B19" s="124"/>
      <c r="C19" s="124"/>
      <c r="D19" s="124"/>
      <c r="E19" s="124"/>
      <c r="F19" s="124"/>
      <c r="G19" s="109">
        <f>IF(A19="","",C19*D19*E19*F19)</f>
        <v>0</v>
      </c>
      <c r="H19" s="27">
        <f>B19*D19*E19*F19</f>
        <v>0</v>
      </c>
    </row>
    <row r="20" spans="1:8">
      <c r="A20" s="124" t="s">
        <v>558</v>
      </c>
      <c r="B20" s="124"/>
      <c r="C20" s="124"/>
      <c r="D20" s="124"/>
      <c r="E20" s="124"/>
      <c r="F20" s="124"/>
      <c r="G20" s="109">
        <f>IF(A20="","",C20*D20*E20*F20)</f>
        <v>0</v>
      </c>
      <c r="H20" s="27">
        <f>B20*D20*E20*F20</f>
        <v>0</v>
      </c>
    </row>
    <row r="21" spans="1:8">
      <c r="A21" s="123"/>
      <c r="B21" s="124"/>
      <c r="C21" s="109" t="str">
        <f>IF($A21="","",VLOOKUP($A21,References!$C$2:$G$8,2,FALSE))</f>
        <v/>
      </c>
      <c r="D21" s="109" t="str">
        <f>IF($A21="","",VLOOKUP($A21,References!$C$2:$G$8,3,FALSE))</f>
        <v/>
      </c>
      <c r="E21" s="109" t="str">
        <f>IF($A21="","",VLOOKUP($A21,References!$C$2:$G$8,5,FALSE))</f>
        <v/>
      </c>
      <c r="F21" s="109" t="str">
        <f>IF($A21="","",VLOOKUP($A21,References!$C$2:$G$8,4,FALSE))</f>
        <v/>
      </c>
      <c r="G21" s="109" t="str">
        <f>IF(A21="","",C21*D21*E21*F21)</f>
        <v/>
      </c>
      <c r="H21" s="27" t="str">
        <f>IF(A21="","",IF(B21="","Enter Designed Flowrate",B21*D21*E21*F21))</f>
        <v/>
      </c>
    </row>
    <row r="22" spans="1:8">
      <c r="A22" s="123"/>
      <c r="B22" s="124"/>
      <c r="C22" s="109" t="str">
        <f>IF($A22="","",VLOOKUP($A22,References!$C$2:$G$8,2,FALSE))</f>
        <v/>
      </c>
      <c r="D22" s="109" t="str">
        <f>IF($A22="","",VLOOKUP($A22,References!$C$2:$G$8,3,FALSE))</f>
        <v/>
      </c>
      <c r="E22" s="109" t="str">
        <f>IF($A22="","",VLOOKUP($A22,References!$C$2:$G$8,5,FALSE))</f>
        <v/>
      </c>
      <c r="F22" s="109" t="str">
        <f>IF($A22="","",VLOOKUP($A22,References!$C$2:$G$8,4,FALSE))</f>
        <v/>
      </c>
      <c r="G22" s="109" t="str">
        <f t="shared" si="0"/>
        <v/>
      </c>
      <c r="H22" s="27" t="str">
        <f t="shared" si="1"/>
        <v/>
      </c>
    </row>
    <row r="23" spans="1:8">
      <c r="A23" s="123"/>
      <c r="B23" s="124"/>
      <c r="C23" s="109" t="str">
        <f>IF($A23="","",VLOOKUP($A23,References!$C$2:$G$8,2,FALSE))</f>
        <v/>
      </c>
      <c r="D23" s="109" t="str">
        <f>IF($A23="","",VLOOKUP($A23,References!$C$2:$G$8,3,FALSE))</f>
        <v/>
      </c>
      <c r="E23" s="109" t="str">
        <f>IF($A23="","",VLOOKUP($A23,References!$C$2:$G$8,5,FALSE))</f>
        <v/>
      </c>
      <c r="F23" s="109" t="str">
        <f>IF($A23="","",VLOOKUP($A23,References!$C$2:$G$8,4,FALSE))</f>
        <v/>
      </c>
      <c r="G23" s="109" t="str">
        <f t="shared" si="0"/>
        <v/>
      </c>
      <c r="H23" s="27" t="str">
        <f t="shared" si="1"/>
        <v/>
      </c>
    </row>
    <row r="24" spans="1:8">
      <c r="A24" s="123"/>
      <c r="B24" s="124"/>
      <c r="C24" s="109" t="str">
        <f>IF($A24="","",VLOOKUP($A24,References!$C$2:$G$8,2,FALSE))</f>
        <v/>
      </c>
      <c r="D24" s="109" t="str">
        <f>IF($A24="","",VLOOKUP($A24,References!$C$2:$G$8,3,FALSE))</f>
        <v/>
      </c>
      <c r="E24" s="109" t="str">
        <f>IF($A24="","",VLOOKUP($A24,References!$C$2:$G$8,5,FALSE))</f>
        <v/>
      </c>
      <c r="F24" s="109" t="str">
        <f>IF($A24="","",VLOOKUP($A24,References!$C$2:$G$8,4,FALSE))</f>
        <v/>
      </c>
      <c r="G24" s="109" t="str">
        <f t="shared" si="0"/>
        <v/>
      </c>
      <c r="H24" s="27" t="str">
        <f t="shared" si="1"/>
        <v/>
      </c>
    </row>
    <row r="25" spans="1:8" ht="16" thickBot="1">
      <c r="A25" s="123"/>
      <c r="B25" s="124"/>
      <c r="C25" s="109" t="str">
        <f>IF($A25="","",VLOOKUP($A25,References!$C$2:$G$8,2,FALSE))</f>
        <v/>
      </c>
      <c r="D25" s="109" t="str">
        <f>IF($A25="","",VLOOKUP($A25,References!$C$2:$G$8,3,FALSE))</f>
        <v/>
      </c>
      <c r="E25" s="109" t="str">
        <f>IF($A25="","",VLOOKUP($A25,References!$C$2:$G$8,5,FALSE))</f>
        <v/>
      </c>
      <c r="F25" s="109" t="str">
        <f>IF($A25="","",VLOOKUP($A25,References!$C$2:$G$8,4,FALSE))</f>
        <v/>
      </c>
      <c r="G25" s="109" t="str">
        <f t="shared" si="0"/>
        <v/>
      </c>
      <c r="H25" s="27" t="str">
        <f t="shared" si="1"/>
        <v/>
      </c>
    </row>
    <row r="26" spans="1:8" ht="16">
      <c r="A26" s="500"/>
      <c r="B26" s="501"/>
      <c r="C26" s="501"/>
      <c r="D26" s="1112" t="s">
        <v>559</v>
      </c>
      <c r="E26" s="1113"/>
      <c r="F26" s="1113"/>
      <c r="G26" s="1113"/>
      <c r="H26" s="1114"/>
    </row>
    <row r="27" spans="1:8">
      <c r="A27" s="22"/>
      <c r="B27"/>
      <c r="D27" s="503"/>
      <c r="E27" s="479"/>
      <c r="G27" s="100" t="s">
        <v>560</v>
      </c>
      <c r="H27" s="101" t="s">
        <v>561</v>
      </c>
    </row>
    <row r="28" spans="1:8">
      <c r="B28"/>
      <c r="D28" s="504"/>
      <c r="E28" s="490"/>
      <c r="F28" s="495" t="s">
        <v>562</v>
      </c>
      <c r="G28" s="37">
        <f>SUMIFS(G9:G25, $A$9:$A$25, "Toilet (female)" )+SUMIFS(G9:G25, $A$9:$A$25, "Toilet (male)" )+SUMIFS(G9:G25, $A$9:$A$25, "Urinal" )</f>
        <v>0</v>
      </c>
      <c r="H28" s="228">
        <f>SUMIFS(H9:H25, $A$9:$A$25, "Toilet (female)" )+SUMIFS(H9:H25, $A$9:$A$25, "Toilet (male)" )+SUMIFS(H9:H25, $A$9:$A$25, "Urinal" )</f>
        <v>0</v>
      </c>
    </row>
    <row r="29" spans="1:8" ht="15" customHeight="1">
      <c r="B29"/>
      <c r="D29" s="485"/>
      <c r="E29" s="491"/>
      <c r="F29" s="488" t="s">
        <v>563</v>
      </c>
      <c r="G29" s="99">
        <f>$H$6</f>
        <v>180</v>
      </c>
      <c r="H29" s="505">
        <f>$H$6</f>
        <v>180</v>
      </c>
    </row>
    <row r="30" spans="1:8">
      <c r="B30"/>
      <c r="D30" s="22"/>
      <c r="E30" s="492"/>
      <c r="F30" s="487" t="s">
        <v>564</v>
      </c>
      <c r="G30" s="37">
        <f>G28*G29</f>
        <v>0</v>
      </c>
      <c r="H30" s="36">
        <f>H28*H29</f>
        <v>0</v>
      </c>
    </row>
    <row r="31" spans="1:8">
      <c r="B31"/>
      <c r="D31" s="485"/>
      <c r="E31" s="493"/>
      <c r="F31" s="488" t="s">
        <v>565</v>
      </c>
      <c r="G31" s="40" t="s">
        <v>566</v>
      </c>
      <c r="H31" s="98"/>
    </row>
    <row r="32" spans="1:8">
      <c r="B32"/>
      <c r="D32" s="486"/>
      <c r="E32" s="494"/>
      <c r="F32" s="489" t="s">
        <v>567</v>
      </c>
      <c r="G32" s="38">
        <f>G28*G29</f>
        <v>0</v>
      </c>
      <c r="H32" s="39">
        <f>H28*H29-H31</f>
        <v>0</v>
      </c>
    </row>
    <row r="33" spans="1:8">
      <c r="A33" s="502"/>
      <c r="B33" s="35"/>
      <c r="C33" s="35"/>
      <c r="D33" s="502"/>
      <c r="E33" s="496"/>
      <c r="G33" s="478" t="s">
        <v>568</v>
      </c>
      <c r="H33" s="229">
        <f>IFERROR(1-(H32/G32),0)</f>
        <v>0</v>
      </c>
    </row>
    <row r="34" spans="1:8" ht="16" thickBot="1">
      <c r="A34" s="502"/>
      <c r="B34" s="35"/>
      <c r="C34" s="35"/>
      <c r="D34" s="506"/>
      <c r="E34" s="24"/>
      <c r="F34" s="1110" t="s">
        <v>569</v>
      </c>
      <c r="G34" s="1110"/>
      <c r="H34" s="230">
        <f>IFERROR(H31/(H29*H28),0)</f>
        <v>0</v>
      </c>
    </row>
  </sheetData>
  <sheetProtection sheet="1" objects="1" scenarios="1" selectLockedCells="1"/>
  <mergeCells count="6">
    <mergeCell ref="F34:G34"/>
    <mergeCell ref="A1:H1"/>
    <mergeCell ref="A2:H2"/>
    <mergeCell ref="A3:H3"/>
    <mergeCell ref="A4:H4"/>
    <mergeCell ref="D26:H26"/>
  </mergeCells>
  <conditionalFormatting sqref="A9:H25">
    <cfRule type="expression" dxfId="0" priority="1">
      <formula>MOD(ROW(),2)=1</formula>
    </cfRule>
  </conditionalFormatting>
  <pageMargins left="0.7" right="0.7" top="0.75" bottom="0.75" header="0.3" footer="0.3"/>
  <pageSetup orientation="landscape"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References!$C$1:$C$8</xm:f>
          </x14:formula1>
          <xm:sqref>A9:A17 A21:A25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26"/>
  <sheetViews>
    <sheetView zoomScale="75" zoomScaleNormal="75" workbookViewId="0">
      <selection activeCell="G18" sqref="G18"/>
    </sheetView>
  </sheetViews>
  <sheetFormatPr baseColWidth="10" defaultColWidth="9.1640625" defaultRowHeight="15"/>
  <cols>
    <col min="1" max="2" width="9.1640625" style="210"/>
    <col min="3" max="3" width="74.33203125" style="210" bestFit="1" customWidth="1"/>
    <col min="4" max="4" width="18.83203125" style="210" customWidth="1"/>
    <col min="5" max="5" width="16.5" style="210" customWidth="1"/>
    <col min="6" max="6" width="64.33203125" style="210" customWidth="1"/>
    <col min="7" max="7" width="33.6640625" style="210" customWidth="1"/>
    <col min="8" max="16384" width="9.1640625" style="210"/>
  </cols>
  <sheetData>
    <row r="1" spans="1:7" ht="21">
      <c r="A1" s="978" t="s">
        <v>216</v>
      </c>
      <c r="B1" s="978"/>
      <c r="C1" s="978"/>
      <c r="D1" s="978"/>
      <c r="E1" s="978"/>
      <c r="F1" s="978"/>
      <c r="G1" s="978"/>
    </row>
    <row r="2" spans="1:7" ht="21">
      <c r="A2" s="979" t="s">
        <v>217</v>
      </c>
      <c r="B2" s="979"/>
      <c r="C2" s="992"/>
      <c r="D2" s="992"/>
      <c r="E2" s="992"/>
      <c r="F2" s="992"/>
      <c r="G2" s="992"/>
    </row>
    <row r="3" spans="1:7" ht="21">
      <c r="A3" s="980" t="s">
        <v>570</v>
      </c>
      <c r="B3" s="980"/>
      <c r="C3" s="980"/>
      <c r="D3" s="980"/>
      <c r="E3" s="980"/>
      <c r="F3" s="980"/>
      <c r="G3" s="980"/>
    </row>
    <row r="4" spans="1:7" s="267" customFormat="1" ht="78.75" customHeight="1" thickBot="1">
      <c r="A4" s="981" t="s">
        <v>457</v>
      </c>
      <c r="B4" s="981"/>
      <c r="C4" s="981"/>
      <c r="D4" s="981"/>
      <c r="E4" s="981"/>
      <c r="F4" s="981"/>
      <c r="G4" s="981"/>
    </row>
    <row r="5" spans="1:7" s="267" customFormat="1" ht="17" thickBot="1">
      <c r="A5" s="1067" t="s">
        <v>11</v>
      </c>
      <c r="B5" s="1068"/>
      <c r="C5" s="365" t="s">
        <v>220</v>
      </c>
      <c r="D5" s="365" t="s">
        <v>221</v>
      </c>
      <c r="E5" s="365" t="s">
        <v>222</v>
      </c>
      <c r="F5" s="365" t="s">
        <v>223</v>
      </c>
      <c r="G5" s="366" t="s">
        <v>224</v>
      </c>
    </row>
    <row r="6" spans="1:7" s="276" customFormat="1" ht="33" thickBot="1">
      <c r="A6" s="1119" t="str">
        <f>'Annotated Scorecard 24x36 (PS1)'!M11</f>
        <v>WE 1.1</v>
      </c>
      <c r="B6" s="1120"/>
      <c r="C6" s="704" t="str">
        <f>'Annotated Scorecard 24x36 (PS1)'!N11</f>
        <v>Minimum Reduction in Indoor Potable Water Use</v>
      </c>
      <c r="D6" s="705">
        <f>'Annotated Scorecard 24x36 (PS1)'!P11</f>
        <v>4</v>
      </c>
      <c r="E6" s="706">
        <f>'Annotated Scorecard 24x36 (PS1)'!Q11</f>
        <v>0</v>
      </c>
      <c r="F6" s="707" t="s">
        <v>571</v>
      </c>
      <c r="G6" s="830"/>
    </row>
    <row r="7" spans="1:7" s="276" customFormat="1" ht="15.75" customHeight="1">
      <c r="A7" s="1117" t="str">
        <f>'Annotated Scorecard 24x36 (PS1)'!M12</f>
        <v>WE 2.1</v>
      </c>
      <c r="B7" s="1118"/>
      <c r="C7" s="708" t="str">
        <f>'Annotated Scorecard 24x36 (PS1)'!N12</f>
        <v>Reduce Potable Water Use for Sewage Conveyance</v>
      </c>
      <c r="D7" s="340">
        <f>'Annotated Scorecard 24x36 (PS1)'!P12</f>
        <v>3</v>
      </c>
      <c r="E7" s="340">
        <f>'Annotated Scorecard 24x36 (PS1)'!Q12</f>
        <v>0</v>
      </c>
      <c r="F7" s="1115" t="s">
        <v>571</v>
      </c>
      <c r="G7" s="831"/>
    </row>
    <row r="8" spans="1:7" s="276" customFormat="1" ht="16">
      <c r="A8" s="349"/>
      <c r="B8" s="16" t="s">
        <v>506</v>
      </c>
      <c r="C8" s="92" t="s">
        <v>507</v>
      </c>
      <c r="D8" s="97" t="s">
        <v>508</v>
      </c>
      <c r="E8" s="256"/>
      <c r="F8" s="1116"/>
      <c r="G8" s="832"/>
    </row>
    <row r="9" spans="1:7" s="267" customFormat="1" ht="16">
      <c r="A9" s="349"/>
      <c r="B9" s="16" t="s">
        <v>510</v>
      </c>
      <c r="C9" s="92" t="s">
        <v>511</v>
      </c>
      <c r="D9" s="255">
        <v>2</v>
      </c>
      <c r="E9" s="256"/>
      <c r="F9" s="1116"/>
      <c r="G9" s="463"/>
    </row>
    <row r="10" spans="1:7" s="267" customFormat="1" ht="17" thickBot="1">
      <c r="A10" s="350"/>
      <c r="B10" s="351" t="s">
        <v>514</v>
      </c>
      <c r="C10" s="331" t="s">
        <v>515</v>
      </c>
      <c r="D10" s="709">
        <v>3</v>
      </c>
      <c r="E10" s="333"/>
      <c r="F10" s="1084"/>
      <c r="G10" s="468"/>
    </row>
    <row r="11" spans="1:7" s="267" customFormat="1" ht="15.75" customHeight="1">
      <c r="A11" s="1117" t="str">
        <f>'Annotated Scorecard 24x36 (PS1)'!M13</f>
        <v>WE 3.1</v>
      </c>
      <c r="B11" s="1118"/>
      <c r="C11" s="708" t="str">
        <f>'Annotated Scorecard 24x36 (PS1)'!N13</f>
        <v>Irrigation and Exterior Water Budget - Use Reduction</v>
      </c>
      <c r="D11" s="1078">
        <f>'Annotated Scorecard 24x36 (PS1)'!P13</f>
        <v>3</v>
      </c>
      <c r="E11" s="1077">
        <f>'Annotated Scorecard 24x36 (PS1)'!Q13</f>
        <v>0</v>
      </c>
      <c r="F11" s="1021" t="s">
        <v>572</v>
      </c>
      <c r="G11" s="462"/>
    </row>
    <row r="12" spans="1:7" s="267" customFormat="1" ht="16">
      <c r="A12" s="349"/>
      <c r="B12" s="16" t="s">
        <v>516</v>
      </c>
      <c r="C12" s="710" t="s">
        <v>517</v>
      </c>
      <c r="D12" s="1079"/>
      <c r="E12" s="1081"/>
      <c r="F12" s="1022"/>
      <c r="G12" s="463"/>
    </row>
    <row r="13" spans="1:7" s="267" customFormat="1" ht="15.75" customHeight="1" thickBot="1">
      <c r="A13" s="350"/>
      <c r="B13" s="351" t="s">
        <v>519</v>
      </c>
      <c r="C13" s="711" t="s">
        <v>520</v>
      </c>
      <c r="D13" s="1080"/>
      <c r="E13" s="1082"/>
      <c r="F13" s="1023"/>
      <c r="G13" s="468"/>
    </row>
    <row r="14" spans="1:7" s="267" customFormat="1" ht="54" customHeight="1">
      <c r="A14" s="1117" t="str">
        <f>'Annotated Scorecard 24x36 (PS1)'!M14</f>
        <v>WE 4.1</v>
      </c>
      <c r="B14" s="1118"/>
      <c r="C14" s="708" t="str">
        <f>'Annotated Scorecard 24x36 (PS1)'!N14</f>
        <v>Reduce Potable Water Use for Non-Recreational Landscaping</v>
      </c>
      <c r="D14" s="340">
        <f>'Annotated Scorecard 24x36 (PS1)'!P14</f>
        <v>3</v>
      </c>
      <c r="E14" s="589">
        <f>'Annotated Scorecard 24x36 (PS1)'!Q14</f>
        <v>0</v>
      </c>
      <c r="F14" s="470"/>
      <c r="G14" s="462"/>
    </row>
    <row r="15" spans="1:7" s="267" customFormat="1" ht="32">
      <c r="A15" s="349"/>
      <c r="B15" s="16" t="s">
        <v>522</v>
      </c>
      <c r="C15" s="92" t="s">
        <v>511</v>
      </c>
      <c r="D15" s="97">
        <v>1</v>
      </c>
      <c r="E15" s="256"/>
      <c r="F15" s="591" t="s">
        <v>572</v>
      </c>
      <c r="G15" s="463"/>
    </row>
    <row r="16" spans="1:7" s="267" customFormat="1" ht="16">
      <c r="A16" s="349"/>
      <c r="B16" s="16" t="s">
        <v>524</v>
      </c>
      <c r="C16" s="92" t="s">
        <v>525</v>
      </c>
      <c r="D16" s="255">
        <v>2</v>
      </c>
      <c r="E16" s="256"/>
      <c r="F16" s="591" t="s">
        <v>526</v>
      </c>
      <c r="G16" s="463"/>
    </row>
    <row r="17" spans="1:7" s="267" customFormat="1" ht="16">
      <c r="A17" s="349"/>
      <c r="B17" s="16" t="s">
        <v>527</v>
      </c>
      <c r="C17" s="92" t="s">
        <v>528</v>
      </c>
      <c r="D17" s="994" t="s">
        <v>529</v>
      </c>
      <c r="E17" s="256"/>
      <c r="F17" s="232"/>
      <c r="G17" s="463"/>
    </row>
    <row r="18" spans="1:7" s="267" customFormat="1" ht="15.75" customHeight="1" thickBot="1">
      <c r="A18" s="350"/>
      <c r="B18" s="351" t="s">
        <v>531</v>
      </c>
      <c r="C18" s="331" t="s">
        <v>532</v>
      </c>
      <c r="D18" s="996"/>
      <c r="E18" s="333"/>
      <c r="F18" s="466" t="s">
        <v>526</v>
      </c>
      <c r="G18" s="468"/>
    </row>
    <row r="19" spans="1:7" s="267" customFormat="1" ht="19.5" customHeight="1">
      <c r="A19" s="1117" t="str">
        <f>'Annotated Scorecard 24x36 (PS1)'!M15</f>
        <v>WE 5.1</v>
      </c>
      <c r="B19" s="1118"/>
      <c r="C19" s="708" t="str">
        <f>'Annotated Scorecard 24x36 (PS1)'!N15</f>
        <v>Reduce Potable Water Use for Recreational Landscaping</v>
      </c>
      <c r="D19" s="589">
        <f>'Annotated Scorecard 24x36 (PS1)'!P15</f>
        <v>2</v>
      </c>
      <c r="E19" s="589">
        <f>'Annotated Scorecard 24x36 (PS1)'!Q15</f>
        <v>0</v>
      </c>
      <c r="F19" s="1021" t="s">
        <v>572</v>
      </c>
      <c r="G19" s="462"/>
    </row>
    <row r="20" spans="1:7" s="267" customFormat="1" ht="19.5" customHeight="1">
      <c r="A20" s="349"/>
      <c r="B20" s="16" t="s">
        <v>534</v>
      </c>
      <c r="C20" s="92" t="s">
        <v>535</v>
      </c>
      <c r="D20" s="97">
        <v>1</v>
      </c>
      <c r="E20" s="256"/>
      <c r="F20" s="1022"/>
      <c r="G20" s="463"/>
    </row>
    <row r="21" spans="1:7" s="267" customFormat="1" ht="19.5" customHeight="1" thickBot="1">
      <c r="A21" s="350"/>
      <c r="B21" s="351" t="s">
        <v>536</v>
      </c>
      <c r="C21" s="331" t="s">
        <v>532</v>
      </c>
      <c r="D21" s="709">
        <v>2</v>
      </c>
      <c r="E21" s="333"/>
      <c r="F21" s="1023"/>
      <c r="G21" s="468"/>
    </row>
    <row r="22" spans="1:7" ht="16" thickBot="1">
      <c r="A22" s="1123" t="str">
        <f>'Annotated Scorecard 24x36 (PS1)'!M16</f>
        <v>WE 6.1</v>
      </c>
      <c r="B22" s="1124"/>
      <c r="C22" s="704" t="str">
        <f>'Annotated Scorecard 24x36 (PS1)'!N16</f>
        <v>Irrigation Systems Operational Verification</v>
      </c>
      <c r="D22" s="590">
        <f>'Annotated Scorecard 24x36 (PS1)'!P16</f>
        <v>1</v>
      </c>
      <c r="E22" s="590">
        <f>'Annotated Scorecard 24x36 (PS1)'!Q16</f>
        <v>0</v>
      </c>
      <c r="F22" s="441" t="s">
        <v>573</v>
      </c>
      <c r="G22" s="457"/>
    </row>
    <row r="23" spans="1:7">
      <c r="A23" s="1121" t="str">
        <f>'Annotated Scorecard 24x36 (PS1)'!M17</f>
        <v>WE 7.1</v>
      </c>
      <c r="B23" s="1122"/>
      <c r="C23" s="708" t="str">
        <f>'Annotated Scorecard 24x36 (PS1)'!N17</f>
        <v>Water Management System</v>
      </c>
      <c r="D23" s="589">
        <f>'Annotated Scorecard 24x36 (PS1)'!P17</f>
        <v>3</v>
      </c>
      <c r="E23" s="589">
        <f>'Annotated Scorecard 24x36 (PS1)'!Q17</f>
        <v>0</v>
      </c>
      <c r="F23" s="460"/>
      <c r="G23" s="462"/>
    </row>
    <row r="24" spans="1:7" s="267" customFormat="1" ht="19.5" customHeight="1">
      <c r="A24" s="529"/>
      <c r="B24" s="530" t="s">
        <v>539</v>
      </c>
      <c r="C24" s="531" t="s">
        <v>540</v>
      </c>
      <c r="D24" s="255">
        <v>1</v>
      </c>
      <c r="E24" s="256"/>
      <c r="F24" s="232"/>
      <c r="G24" s="532"/>
    </row>
    <row r="25" spans="1:7" s="267" customFormat="1" ht="19.5" customHeight="1" thickBot="1">
      <c r="A25" s="350"/>
      <c r="B25" s="351" t="s">
        <v>541</v>
      </c>
      <c r="C25" s="331" t="s">
        <v>542</v>
      </c>
      <c r="D25" s="709">
        <v>3</v>
      </c>
      <c r="E25" s="333"/>
      <c r="F25" s="466"/>
      <c r="G25" s="468"/>
    </row>
    <row r="26" spans="1:7">
      <c r="D26" s="712" t="s">
        <v>18</v>
      </c>
      <c r="E26" s="255">
        <f>SUM(E7:E23)</f>
        <v>0</v>
      </c>
    </row>
  </sheetData>
  <sheetProtection sheet="1" objects="1" scenarios="1" formatCells="0"/>
  <mergeCells count="18">
    <mergeCell ref="A23:B23"/>
    <mergeCell ref="D17:D18"/>
    <mergeCell ref="F19:F21"/>
    <mergeCell ref="A14:B14"/>
    <mergeCell ref="A19:B19"/>
    <mergeCell ref="A22:B22"/>
    <mergeCell ref="F7:F10"/>
    <mergeCell ref="F11:F13"/>
    <mergeCell ref="A1:G1"/>
    <mergeCell ref="A2:G2"/>
    <mergeCell ref="A3:G3"/>
    <mergeCell ref="A4:G4"/>
    <mergeCell ref="A5:B5"/>
    <mergeCell ref="A11:B11"/>
    <mergeCell ref="A6:B6"/>
    <mergeCell ref="A7:B7"/>
    <mergeCell ref="D11:D13"/>
    <mergeCell ref="E11:E13"/>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References!$B$2:$B$3</xm:f>
          </x14:formula1>
          <xm:sqref>E8:E10 E15:E18 E20:E21 E24:E25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K55"/>
  <sheetViews>
    <sheetView zoomScale="70" zoomScaleNormal="70" workbookViewId="0">
      <selection activeCell="G18" sqref="G18"/>
    </sheetView>
  </sheetViews>
  <sheetFormatPr baseColWidth="10" defaultColWidth="9.1640625" defaultRowHeight="15"/>
  <cols>
    <col min="1" max="1" width="9.1640625" style="210"/>
    <col min="2" max="2" width="9.83203125" style="210" customWidth="1"/>
    <col min="3" max="3" width="59" style="210" bestFit="1" customWidth="1"/>
    <col min="4" max="4" width="17.33203125" style="210" bestFit="1" customWidth="1"/>
    <col min="5" max="5" width="16" style="210" customWidth="1"/>
    <col min="6" max="6" width="20" style="210" customWidth="1"/>
    <col min="7" max="7" width="69" style="210" customWidth="1"/>
    <col min="8" max="8" width="33.33203125" style="210" customWidth="1"/>
    <col min="9" max="9" width="60.33203125" style="210" customWidth="1"/>
    <col min="10" max="10" width="36" style="210" customWidth="1"/>
    <col min="11" max="16384" width="9.1640625" style="210"/>
  </cols>
  <sheetData>
    <row r="1" spans="1:11" ht="21">
      <c r="A1" s="978" t="s">
        <v>216</v>
      </c>
      <c r="B1" s="978"/>
      <c r="C1" s="978"/>
      <c r="D1" s="978"/>
      <c r="E1" s="978"/>
      <c r="F1" s="978"/>
      <c r="G1" s="978"/>
      <c r="H1" s="978"/>
      <c r="I1" s="978"/>
      <c r="J1" s="978"/>
    </row>
    <row r="2" spans="1:11" ht="21">
      <c r="A2" s="979" t="s">
        <v>217</v>
      </c>
      <c r="B2" s="979"/>
      <c r="C2" s="992"/>
      <c r="D2" s="992"/>
      <c r="E2" s="992"/>
      <c r="F2" s="992"/>
      <c r="G2" s="992"/>
      <c r="H2" s="992"/>
      <c r="I2" s="992"/>
      <c r="J2" s="992"/>
    </row>
    <row r="3" spans="1:11" ht="21">
      <c r="A3" s="980" t="s">
        <v>574</v>
      </c>
      <c r="B3" s="980"/>
      <c r="C3" s="980"/>
      <c r="D3" s="980"/>
      <c r="E3" s="980"/>
      <c r="F3" s="980"/>
      <c r="G3" s="980"/>
      <c r="H3" s="980"/>
      <c r="I3" s="980"/>
      <c r="J3" s="980"/>
    </row>
    <row r="4" spans="1:11" s="267" customFormat="1" ht="78.75" customHeight="1" thickBot="1">
      <c r="A4" s="993" t="s">
        <v>286</v>
      </c>
      <c r="B4" s="981"/>
      <c r="C4" s="981"/>
      <c r="D4" s="981"/>
      <c r="E4" s="981"/>
      <c r="F4" s="981"/>
      <c r="G4" s="981"/>
      <c r="H4" s="981"/>
      <c r="I4" s="981"/>
      <c r="J4" s="981"/>
    </row>
    <row r="5" spans="1:11" s="267" customFormat="1" ht="17" thickBot="1">
      <c r="A5" s="1067" t="s">
        <v>11</v>
      </c>
      <c r="B5" s="1068"/>
      <c r="C5" s="365" t="s">
        <v>220</v>
      </c>
      <c r="D5" s="365" t="s">
        <v>221</v>
      </c>
      <c r="E5" s="365" t="s">
        <v>222</v>
      </c>
      <c r="F5" s="365" t="s">
        <v>287</v>
      </c>
      <c r="G5" s="365" t="s">
        <v>223</v>
      </c>
      <c r="H5" s="365" t="s">
        <v>224</v>
      </c>
      <c r="I5" s="365" t="s">
        <v>225</v>
      </c>
      <c r="J5" s="385" t="s">
        <v>226</v>
      </c>
    </row>
    <row r="6" spans="1:11" s="267" customFormat="1" ht="16">
      <c r="A6" s="1132" t="str">
        <f>'Annotated Scorecard 24x36 (PS1)'!M20</f>
        <v>SS 1.0</v>
      </c>
      <c r="B6" s="1133"/>
      <c r="C6" s="325" t="str">
        <f>'Annotated Scorecard 24x36 (PS1)'!N20</f>
        <v>Site Selection</v>
      </c>
      <c r="D6" s="1144">
        <f>'Annotated Scorecard 24x36 (PS1)'!P20</f>
        <v>2</v>
      </c>
      <c r="E6" s="1144">
        <f>'Annotated Scorecard 24x36 (PS1)'!Q20</f>
        <v>0</v>
      </c>
      <c r="F6" s="461"/>
      <c r="G6" s="472"/>
      <c r="H6" s="461"/>
      <c r="I6" s="460"/>
      <c r="J6" s="462"/>
      <c r="K6" s="210"/>
    </row>
    <row r="7" spans="1:11" s="267" customFormat="1" ht="88.5" customHeight="1">
      <c r="A7" s="1134"/>
      <c r="B7" s="1135"/>
      <c r="C7" s="531" t="s">
        <v>575</v>
      </c>
      <c r="D7" s="1145"/>
      <c r="E7" s="1145"/>
      <c r="F7" s="275"/>
      <c r="G7" s="232" t="s">
        <v>576</v>
      </c>
      <c r="H7" s="275"/>
      <c r="I7" s="92"/>
      <c r="J7" s="463"/>
      <c r="K7" s="210"/>
    </row>
    <row r="8" spans="1:11" s="267" customFormat="1" ht="56.25" customHeight="1" thickBot="1">
      <c r="A8" s="1136"/>
      <c r="B8" s="1137"/>
      <c r="C8" s="637" t="s">
        <v>577</v>
      </c>
      <c r="D8" s="1146"/>
      <c r="E8" s="1146"/>
      <c r="F8" s="467"/>
      <c r="G8" s="471" t="s">
        <v>578</v>
      </c>
      <c r="H8" s="467"/>
      <c r="I8" s="331"/>
      <c r="J8" s="468"/>
      <c r="K8" s="210"/>
    </row>
    <row r="9" spans="1:11" s="267" customFormat="1" ht="165" customHeight="1">
      <c r="A9" s="1127" t="str">
        <f>'Annotated Scorecard 24x36 (PS1)'!M21</f>
        <v>SS 2.1</v>
      </c>
      <c r="B9" s="1128"/>
      <c r="C9" s="575" t="str">
        <f>'Annotated Scorecard 24x36 (PS1)'!N21</f>
        <v>Environmentally Sensitive Land / Preserve Greenspce &amp; Parklands</v>
      </c>
      <c r="D9" s="340">
        <f>'Annotated Scorecard 24x36 (PS1)'!P21</f>
        <v>2</v>
      </c>
      <c r="E9" s="340">
        <f>'Annotated Scorecard 24x36 (PS1)'!Q21</f>
        <v>0</v>
      </c>
      <c r="F9" s="461"/>
      <c r="G9" s="470" t="s">
        <v>579</v>
      </c>
      <c r="H9" s="461"/>
      <c r="I9" s="690"/>
      <c r="J9" s="462"/>
      <c r="K9" s="210"/>
    </row>
    <row r="10" spans="1:11" s="267" customFormat="1" ht="35.25" customHeight="1">
      <c r="A10" s="349"/>
      <c r="B10" s="16" t="s">
        <v>580</v>
      </c>
      <c r="C10" s="92" t="s">
        <v>581</v>
      </c>
      <c r="D10" s="1141">
        <v>1</v>
      </c>
      <c r="E10" s="1006"/>
      <c r="F10" s="275"/>
      <c r="G10" s="272" t="s">
        <v>582</v>
      </c>
      <c r="H10" s="275"/>
      <c r="I10" s="278"/>
      <c r="J10" s="463"/>
      <c r="K10" s="210"/>
    </row>
    <row r="11" spans="1:11" s="267" customFormat="1" ht="51" customHeight="1">
      <c r="A11" s="349"/>
      <c r="B11" s="16" t="s">
        <v>583</v>
      </c>
      <c r="C11" s="92" t="s">
        <v>584</v>
      </c>
      <c r="D11" s="1142"/>
      <c r="E11" s="1007"/>
      <c r="F11" s="275"/>
      <c r="G11" s="272" t="s">
        <v>585</v>
      </c>
      <c r="H11" s="275"/>
      <c r="I11" s="278"/>
      <c r="J11" s="463"/>
      <c r="K11" s="210"/>
    </row>
    <row r="12" spans="1:11" s="267" customFormat="1" ht="52.5" customHeight="1">
      <c r="A12" s="349"/>
      <c r="B12" s="16" t="s">
        <v>586</v>
      </c>
      <c r="C12" s="92" t="s">
        <v>587</v>
      </c>
      <c r="D12" s="1142"/>
      <c r="E12" s="1007"/>
      <c r="F12" s="275"/>
      <c r="G12" s="272" t="s">
        <v>588</v>
      </c>
      <c r="H12" s="275"/>
      <c r="I12" s="278"/>
      <c r="J12" s="463"/>
      <c r="K12" s="210"/>
    </row>
    <row r="13" spans="1:11" s="267" customFormat="1" ht="16.5" customHeight="1">
      <c r="A13" s="349"/>
      <c r="B13" s="16" t="s">
        <v>589</v>
      </c>
      <c r="C13" s="92" t="s">
        <v>590</v>
      </c>
      <c r="D13" s="1143"/>
      <c r="E13" s="1008"/>
      <c r="F13" s="275"/>
      <c r="G13" s="272" t="s">
        <v>591</v>
      </c>
      <c r="H13" s="275"/>
      <c r="I13" s="278"/>
      <c r="J13" s="463"/>
      <c r="K13" s="210"/>
    </row>
    <row r="14" spans="1:11" s="267" customFormat="1" ht="32">
      <c r="A14" s="349"/>
      <c r="B14" s="16" t="s">
        <v>592</v>
      </c>
      <c r="C14" s="92" t="s">
        <v>593</v>
      </c>
      <c r="D14" s="1141">
        <v>1</v>
      </c>
      <c r="E14" s="1148"/>
      <c r="F14" s="275"/>
      <c r="G14" s="272" t="s">
        <v>594</v>
      </c>
      <c r="H14" s="275"/>
      <c r="I14" s="278"/>
      <c r="J14" s="463"/>
      <c r="K14" s="210"/>
    </row>
    <row r="15" spans="1:11" s="267" customFormat="1" ht="84.75" customHeight="1">
      <c r="A15" s="349"/>
      <c r="B15" s="16" t="s">
        <v>595</v>
      </c>
      <c r="C15" s="92" t="s">
        <v>596</v>
      </c>
      <c r="D15" s="1142"/>
      <c r="E15" s="1149"/>
      <c r="F15" s="275"/>
      <c r="G15" s="272" t="s">
        <v>597</v>
      </c>
      <c r="H15" s="275"/>
      <c r="I15" s="278"/>
      <c r="J15" s="463"/>
      <c r="K15" s="210"/>
    </row>
    <row r="16" spans="1:11" s="267" customFormat="1" ht="34.5" customHeight="1" thickBot="1">
      <c r="A16" s="350"/>
      <c r="B16" s="351" t="s">
        <v>598</v>
      </c>
      <c r="C16" s="331" t="s">
        <v>599</v>
      </c>
      <c r="D16" s="1147"/>
      <c r="E16" s="1150"/>
      <c r="F16" s="467"/>
      <c r="G16" s="471" t="s">
        <v>600</v>
      </c>
      <c r="H16" s="467"/>
      <c r="I16" s="534"/>
      <c r="J16" s="468"/>
      <c r="K16" s="210"/>
    </row>
    <row r="17" spans="1:11" s="267" customFormat="1" ht="16">
      <c r="A17" s="1127" t="str">
        <f>'Annotated Scorecard 24x36 (PS1)'!M22</f>
        <v>SS 3.1</v>
      </c>
      <c r="B17" s="1128"/>
      <c r="C17" s="325" t="str">
        <f>'Annotated Scorecard 24x36 (PS1)'!N22</f>
        <v>Minimize Site Disturbance</v>
      </c>
      <c r="D17" s="1077">
        <f>'Annotated Scorecard 24x36 (PS1)'!P22</f>
        <v>1</v>
      </c>
      <c r="E17" s="1077">
        <f>'Annotated Scorecard 24x36 (PS1)'!Q22</f>
        <v>0</v>
      </c>
      <c r="F17" s="461"/>
      <c r="G17" s="695"/>
      <c r="H17" s="461"/>
      <c r="I17" s="460"/>
      <c r="J17" s="462"/>
      <c r="K17" s="210"/>
    </row>
    <row r="18" spans="1:11" s="267" customFormat="1" ht="85.5" customHeight="1">
      <c r="A18" s="349"/>
      <c r="B18" s="713" t="s">
        <v>601</v>
      </c>
      <c r="C18" s="92" t="s">
        <v>602</v>
      </c>
      <c r="D18" s="1081"/>
      <c r="E18" s="1081"/>
      <c r="F18" s="724" t="s">
        <v>603</v>
      </c>
      <c r="G18" s="92"/>
      <c r="H18" s="275"/>
      <c r="I18" s="272" t="s">
        <v>604</v>
      </c>
      <c r="J18" s="463"/>
      <c r="K18" s="210"/>
    </row>
    <row r="19" spans="1:11" s="267" customFormat="1" ht="114.75" customHeight="1">
      <c r="A19" s="349"/>
      <c r="B19" s="713" t="s">
        <v>605</v>
      </c>
      <c r="C19" s="92" t="s">
        <v>606</v>
      </c>
      <c r="D19" s="1081"/>
      <c r="E19" s="1081"/>
      <c r="F19" s="724" t="s">
        <v>603</v>
      </c>
      <c r="G19" s="92"/>
      <c r="H19" s="275"/>
      <c r="I19" s="272" t="s">
        <v>607</v>
      </c>
      <c r="J19" s="463"/>
      <c r="K19" s="210"/>
    </row>
    <row r="20" spans="1:11" s="267" customFormat="1" ht="72.75" customHeight="1" thickBot="1">
      <c r="A20" s="350"/>
      <c r="B20" s="714" t="s">
        <v>608</v>
      </c>
      <c r="C20" s="331" t="s">
        <v>609</v>
      </c>
      <c r="D20" s="1082"/>
      <c r="E20" s="1082"/>
      <c r="F20" s="829" t="s">
        <v>603</v>
      </c>
      <c r="G20" s="331"/>
      <c r="H20" s="467"/>
      <c r="I20" s="471" t="s">
        <v>1023</v>
      </c>
      <c r="J20" s="468"/>
      <c r="K20" s="210"/>
    </row>
    <row r="21" spans="1:11" s="267" customFormat="1" ht="33" thickBot="1">
      <c r="A21" s="1063" t="str">
        <f>'Annotated Scorecard 24x36 (PS1)'!M23</f>
        <v>SS 4.0</v>
      </c>
      <c r="B21" s="1064"/>
      <c r="C21" s="346" t="str">
        <f>'Annotated Scorecard 24x36 (PS1)'!N23</f>
        <v>Construction Site Runoff Control and Sedimentation</v>
      </c>
      <c r="D21" s="590">
        <f>'Annotated Scorecard 24x36 (PS1)'!P23</f>
        <v>1</v>
      </c>
      <c r="E21" s="590">
        <f>'Annotated Scorecard 24x36 (PS1)'!Q23</f>
        <v>0</v>
      </c>
      <c r="F21" s="455"/>
      <c r="G21" s="441"/>
      <c r="H21" s="455"/>
      <c r="I21" s="456" t="s">
        <v>610</v>
      </c>
      <c r="J21" s="457"/>
      <c r="K21" s="210"/>
    </row>
    <row r="22" spans="1:11" s="267" customFormat="1" ht="16">
      <c r="A22" s="1127" t="str">
        <f>'Annotated Scorecard 24x36 (PS1)'!M24</f>
        <v>SS 5.1</v>
      </c>
      <c r="B22" s="1128"/>
      <c r="C22" s="325" t="str">
        <f>'Annotated Scorecard 24x36 (PS1)'!N24</f>
        <v>Post Construction Stormwater Management</v>
      </c>
      <c r="D22" s="1077">
        <f>'Annotated Scorecard 24x36 (PS1)'!P24</f>
        <v>2</v>
      </c>
      <c r="E22" s="1077">
        <f>'Annotated Scorecard 24x36 (PS1)'!Q24</f>
        <v>0</v>
      </c>
      <c r="F22" s="461"/>
      <c r="G22" s="460"/>
      <c r="H22" s="461"/>
      <c r="I22" s="460"/>
      <c r="J22" s="462"/>
      <c r="K22" s="210"/>
    </row>
    <row r="23" spans="1:11" s="267" customFormat="1" ht="69.75" customHeight="1">
      <c r="A23" s="349"/>
      <c r="B23" s="713" t="s">
        <v>611</v>
      </c>
      <c r="C23" s="92" t="s">
        <v>612</v>
      </c>
      <c r="D23" s="1081"/>
      <c r="E23" s="1081"/>
      <c r="F23" s="724" t="s">
        <v>613</v>
      </c>
      <c r="G23" s="272" t="s">
        <v>614</v>
      </c>
      <c r="H23" s="275"/>
      <c r="I23" s="92"/>
      <c r="J23" s="463"/>
      <c r="K23" s="210"/>
    </row>
    <row r="24" spans="1:11" s="267" customFormat="1" ht="51" customHeight="1">
      <c r="A24" s="349"/>
      <c r="B24" s="713" t="s">
        <v>615</v>
      </c>
      <c r="C24" s="92" t="s">
        <v>616</v>
      </c>
      <c r="D24" s="1081"/>
      <c r="E24" s="1081"/>
      <c r="F24" s="275"/>
      <c r="G24" s="92"/>
      <c r="H24" s="275"/>
      <c r="I24" s="272" t="s">
        <v>617</v>
      </c>
      <c r="J24" s="463"/>
      <c r="K24" s="210"/>
    </row>
    <row r="25" spans="1:11" s="267" customFormat="1" ht="73.5" customHeight="1" thickBot="1">
      <c r="A25" s="350"/>
      <c r="B25" s="714" t="s">
        <v>618</v>
      </c>
      <c r="C25" s="331" t="s">
        <v>619</v>
      </c>
      <c r="D25" s="1082"/>
      <c r="E25" s="1082"/>
      <c r="F25" s="467"/>
      <c r="G25" s="331"/>
      <c r="H25" s="467"/>
      <c r="I25" s="471" t="s">
        <v>620</v>
      </c>
      <c r="J25" s="468"/>
      <c r="K25" s="210"/>
    </row>
    <row r="26" spans="1:11" s="267" customFormat="1" ht="16">
      <c r="A26" s="1127" t="str">
        <f>'Annotated Scorecard 24x36 (PS1)'!M25</f>
        <v>SS 6.1</v>
      </c>
      <c r="B26" s="1128"/>
      <c r="C26" s="325" t="str">
        <f>'Annotated Scorecard 24x36 (PS1)'!N25</f>
        <v>Central location</v>
      </c>
      <c r="D26" s="589">
        <f>'Annotated Scorecard 24x36 (PS1)'!P25</f>
        <v>2</v>
      </c>
      <c r="E26" s="589">
        <f>'Annotated Scorecard 24x36 (PS1)'!Q25</f>
        <v>0</v>
      </c>
      <c r="F26" s="461"/>
      <c r="G26" s="472"/>
      <c r="H26" s="461"/>
      <c r="I26" s="470"/>
      <c r="J26" s="462"/>
      <c r="K26" s="210"/>
    </row>
    <row r="27" spans="1:11" s="281" customFormat="1" ht="60.75" customHeight="1">
      <c r="A27" s="715"/>
      <c r="B27" s="713" t="s">
        <v>621</v>
      </c>
      <c r="C27" s="716" t="s">
        <v>622</v>
      </c>
      <c r="D27" s="994" t="s">
        <v>623</v>
      </c>
      <c r="E27" s="256"/>
      <c r="F27" s="724" t="s">
        <v>624</v>
      </c>
      <c r="G27" s="1151" t="s">
        <v>625</v>
      </c>
      <c r="H27" s="717"/>
      <c r="I27" s="716"/>
      <c r="J27" s="718"/>
      <c r="K27" s="719"/>
    </row>
    <row r="28" spans="1:11" s="281" customFormat="1" ht="20.25" customHeight="1">
      <c r="A28" s="715"/>
      <c r="B28" s="713" t="s">
        <v>626</v>
      </c>
      <c r="C28" s="716" t="s">
        <v>627</v>
      </c>
      <c r="D28" s="995"/>
      <c r="E28" s="256"/>
      <c r="F28" s="610"/>
      <c r="G28" s="1139"/>
      <c r="H28" s="717"/>
      <c r="I28" s="716"/>
      <c r="J28" s="718"/>
      <c r="K28" s="719"/>
    </row>
    <row r="29" spans="1:11" s="281" customFormat="1" ht="21.75" customHeight="1" thickBot="1">
      <c r="A29" s="720"/>
      <c r="B29" s="714" t="s">
        <v>628</v>
      </c>
      <c r="C29" s="721" t="s">
        <v>629</v>
      </c>
      <c r="D29" s="996"/>
      <c r="E29" s="333"/>
      <c r="F29" s="612"/>
      <c r="G29" s="1140"/>
      <c r="H29" s="722"/>
      <c r="I29" s="721"/>
      <c r="J29" s="723"/>
      <c r="K29" s="719"/>
    </row>
    <row r="30" spans="1:11" s="267" customFormat="1" ht="33.75" customHeight="1" thickBot="1">
      <c r="A30" s="1063" t="str">
        <f>'Annotated Scorecard 24x36 (PS1)'!M26</f>
        <v>SS 7.1</v>
      </c>
      <c r="B30" s="1064"/>
      <c r="C30" s="334" t="str">
        <f>'Annotated Scorecard 24x36 (PS1)'!N26</f>
        <v>Located Near Public Transportation</v>
      </c>
      <c r="D30" s="590">
        <f>'Annotated Scorecard 24x36 (PS1)'!P26</f>
        <v>1</v>
      </c>
      <c r="E30" s="590">
        <f>'Annotated Scorecard 24x36 (PS1)'!Q26</f>
        <v>0</v>
      </c>
      <c r="F30" s="455"/>
      <c r="G30" s="726" t="s">
        <v>630</v>
      </c>
      <c r="H30" s="455"/>
      <c r="I30" s="441"/>
      <c r="J30" s="457"/>
      <c r="K30" s="210"/>
    </row>
    <row r="31" spans="1:11" s="267" customFormat="1" ht="41.25" customHeight="1">
      <c r="A31" s="1127" t="str">
        <f>'Annotated Scorecard 24x36 (PS1)'!M27</f>
        <v>SS 8.1</v>
      </c>
      <c r="B31" s="1128"/>
      <c r="C31" s="325" t="str">
        <f>'Annotated Scorecard 24x36 (PS1)'!N27</f>
        <v>Joint-Use of Facilities</v>
      </c>
      <c r="D31" s="589">
        <f>'Annotated Scorecard 24x36 (PS1)'!P27</f>
        <v>2</v>
      </c>
      <c r="E31" s="589">
        <f>'Annotated Scorecard 24x36 (PS1)'!Q27</f>
        <v>0</v>
      </c>
      <c r="F31" s="461"/>
      <c r="G31" s="1021" t="s">
        <v>631</v>
      </c>
      <c r="H31" s="461"/>
      <c r="I31" s="1021" t="s">
        <v>632</v>
      </c>
      <c r="J31" s="462"/>
      <c r="K31" s="210"/>
    </row>
    <row r="32" spans="1:11" s="267" customFormat="1" ht="41.25" customHeight="1">
      <c r="A32" s="349"/>
      <c r="B32" s="713" t="s">
        <v>633</v>
      </c>
      <c r="C32" s="92" t="s">
        <v>634</v>
      </c>
      <c r="D32" s="1129" t="s">
        <v>635</v>
      </c>
      <c r="E32" s="256"/>
      <c r="F32" s="275"/>
      <c r="G32" s="1125"/>
      <c r="H32" s="275"/>
      <c r="I32" s="1125"/>
      <c r="J32" s="463"/>
      <c r="K32" s="210"/>
    </row>
    <row r="33" spans="1:11" s="267" customFormat="1" ht="41.25" customHeight="1">
      <c r="A33" s="349"/>
      <c r="B33" s="713" t="s">
        <v>636</v>
      </c>
      <c r="C33" s="92" t="s">
        <v>637</v>
      </c>
      <c r="D33" s="1130"/>
      <c r="E33" s="256"/>
      <c r="F33" s="275"/>
      <c r="G33" s="1125"/>
      <c r="H33" s="275"/>
      <c r="I33" s="1125"/>
      <c r="J33" s="463"/>
      <c r="K33" s="210"/>
    </row>
    <row r="34" spans="1:11" s="267" customFormat="1" ht="41.25" customHeight="1">
      <c r="A34" s="349"/>
      <c r="B34" s="713" t="s">
        <v>638</v>
      </c>
      <c r="C34" s="92" t="s">
        <v>639</v>
      </c>
      <c r="D34" s="1130"/>
      <c r="E34" s="256"/>
      <c r="F34" s="275"/>
      <c r="G34" s="1125"/>
      <c r="H34" s="275"/>
      <c r="I34" s="1125"/>
      <c r="J34" s="463"/>
      <c r="K34" s="210"/>
    </row>
    <row r="35" spans="1:11" s="267" customFormat="1" ht="41.25" customHeight="1">
      <c r="A35" s="349"/>
      <c r="B35" s="713" t="s">
        <v>640</v>
      </c>
      <c r="C35" s="92" t="s">
        <v>641</v>
      </c>
      <c r="D35" s="1130"/>
      <c r="E35" s="256"/>
      <c r="F35" s="275"/>
      <c r="G35" s="1125"/>
      <c r="H35" s="275"/>
      <c r="I35" s="1125"/>
      <c r="J35" s="463"/>
      <c r="K35" s="210"/>
    </row>
    <row r="36" spans="1:11" s="267" customFormat="1" ht="41.25" customHeight="1" thickBot="1">
      <c r="A36" s="350"/>
      <c r="B36" s="714" t="s">
        <v>642</v>
      </c>
      <c r="C36" s="331" t="s">
        <v>643</v>
      </c>
      <c r="D36" s="1131"/>
      <c r="E36" s="333"/>
      <c r="F36" s="467"/>
      <c r="G36" s="1126"/>
      <c r="H36" s="467"/>
      <c r="I36" s="1126"/>
      <c r="J36" s="468"/>
      <c r="K36" s="210"/>
    </row>
    <row r="37" spans="1:11" s="267" customFormat="1" ht="16">
      <c r="A37" s="1127" t="str">
        <f>'Annotated Scorecard 24x36 (PS1)'!M28</f>
        <v>SS 9.1</v>
      </c>
      <c r="B37" s="1128"/>
      <c r="C37" s="325" t="str">
        <f>'Annotated Scorecard 24x36 (PS1)'!N28</f>
        <v>Human-Powered Transportation</v>
      </c>
      <c r="D37" s="589">
        <f>'Annotated Scorecard 24x36 (PS1)'!P28</f>
        <v>2</v>
      </c>
      <c r="E37" s="589">
        <f>'Annotated Scorecard 24x36 (PS1)'!Q28</f>
        <v>0</v>
      </c>
      <c r="F37" s="461"/>
      <c r="G37" s="460"/>
      <c r="H37" s="461"/>
      <c r="I37" s="460"/>
      <c r="J37" s="462"/>
      <c r="K37" s="210"/>
    </row>
    <row r="38" spans="1:11" s="267" customFormat="1" ht="96" customHeight="1">
      <c r="A38" s="349"/>
      <c r="B38" s="713" t="s">
        <v>644</v>
      </c>
      <c r="C38" s="92" t="s">
        <v>645</v>
      </c>
      <c r="D38" s="97">
        <v>1</v>
      </c>
      <c r="E38" s="256"/>
      <c r="F38" s="724" t="s">
        <v>646</v>
      </c>
      <c r="G38" s="92"/>
      <c r="H38" s="275"/>
      <c r="I38" s="272" t="s">
        <v>647</v>
      </c>
      <c r="J38" s="463"/>
      <c r="K38" s="210"/>
    </row>
    <row r="39" spans="1:11" s="267" customFormat="1" ht="16">
      <c r="A39" s="349"/>
      <c r="B39" s="713" t="s">
        <v>648</v>
      </c>
      <c r="C39" s="92" t="s">
        <v>649</v>
      </c>
      <c r="D39" s="994" t="s">
        <v>650</v>
      </c>
      <c r="E39" s="256"/>
      <c r="F39" s="275"/>
      <c r="G39" s="92"/>
      <c r="H39" s="275"/>
      <c r="I39" s="1019" t="s">
        <v>651</v>
      </c>
      <c r="J39" s="463"/>
      <c r="K39" s="210"/>
    </row>
    <row r="40" spans="1:11" s="267" customFormat="1" ht="17" thickBot="1">
      <c r="A40" s="350"/>
      <c r="B40" s="714" t="s">
        <v>652</v>
      </c>
      <c r="C40" s="331" t="s">
        <v>653</v>
      </c>
      <c r="D40" s="996"/>
      <c r="E40" s="333"/>
      <c r="F40" s="467"/>
      <c r="G40" s="331"/>
      <c r="H40" s="467"/>
      <c r="I40" s="1023"/>
      <c r="J40" s="468"/>
      <c r="K40" s="210"/>
    </row>
    <row r="41" spans="1:11" s="267" customFormat="1" ht="33" thickBot="1">
      <c r="A41" s="1063" t="str">
        <f>'Annotated Scorecard 24x36 (PS1)'!M29</f>
        <v>SS 10.1</v>
      </c>
      <c r="B41" s="1064"/>
      <c r="C41" s="334" t="str">
        <f>'Annotated Scorecard 24x36 (PS1)'!N29</f>
        <v>Reduce Heat Islands - Landscaping and Sites</v>
      </c>
      <c r="D41" s="590">
        <f>'Annotated Scorecard 24x36 (PS1)'!P29</f>
        <v>1</v>
      </c>
      <c r="E41" s="590">
        <f>'Annotated Scorecard 24x36 (PS1)'!Q29</f>
        <v>0</v>
      </c>
      <c r="F41" s="455"/>
      <c r="G41" s="441"/>
      <c r="H41" s="455"/>
      <c r="I41" s="456" t="s">
        <v>654</v>
      </c>
      <c r="J41" s="457"/>
      <c r="K41" s="210"/>
    </row>
    <row r="42" spans="1:11" s="267" customFormat="1" ht="27.75" customHeight="1">
      <c r="A42" s="1127" t="str">
        <f>'Annotated Scorecard 24x36 (PS1)'!M30</f>
        <v>SS 11.1</v>
      </c>
      <c r="B42" s="1128"/>
      <c r="C42" s="325" t="str">
        <f>'Annotated Scorecard 24x36 (PS1)'!N30</f>
        <v>Reduce Heat Islands - Cool/Green Roofs and Green Walls</v>
      </c>
      <c r="D42" s="589">
        <f>'Annotated Scorecard 24x36 (PS1)'!P30</f>
        <v>1</v>
      </c>
      <c r="E42" s="589">
        <f>'Annotated Scorecard 24x36 (PS1)'!Q30</f>
        <v>0</v>
      </c>
      <c r="F42" s="461"/>
      <c r="G42" s="460"/>
      <c r="H42" s="461"/>
      <c r="I42" s="1138" t="s">
        <v>655</v>
      </c>
      <c r="J42" s="462"/>
      <c r="K42" s="210"/>
    </row>
    <row r="43" spans="1:11" s="267" customFormat="1" ht="27.75" customHeight="1">
      <c r="A43" s="349"/>
      <c r="B43" s="16" t="s">
        <v>656</v>
      </c>
      <c r="C43" s="92" t="s">
        <v>657</v>
      </c>
      <c r="D43" s="994" t="s">
        <v>650</v>
      </c>
      <c r="E43" s="256"/>
      <c r="F43" s="275"/>
      <c r="G43" s="92"/>
      <c r="H43" s="275"/>
      <c r="I43" s="1139"/>
      <c r="J43" s="463"/>
      <c r="K43" s="210"/>
    </row>
    <row r="44" spans="1:11" s="267" customFormat="1" ht="27.75" customHeight="1">
      <c r="A44" s="349"/>
      <c r="B44" s="16" t="s">
        <v>658</v>
      </c>
      <c r="C44" s="92" t="s">
        <v>659</v>
      </c>
      <c r="D44" s="1012"/>
      <c r="E44" s="256"/>
      <c r="F44" s="275"/>
      <c r="G44" s="92"/>
      <c r="H44" s="275"/>
      <c r="I44" s="1139"/>
      <c r="J44" s="463"/>
      <c r="K44" s="210"/>
    </row>
    <row r="45" spans="1:11" s="267" customFormat="1" ht="27.75" customHeight="1" thickBot="1">
      <c r="A45" s="350"/>
      <c r="B45" s="351" t="s">
        <v>660</v>
      </c>
      <c r="C45" s="331" t="s">
        <v>661</v>
      </c>
      <c r="D45" s="655">
        <v>1</v>
      </c>
      <c r="E45" s="333"/>
      <c r="F45" s="467"/>
      <c r="G45" s="331"/>
      <c r="H45" s="467"/>
      <c r="I45" s="1140"/>
      <c r="J45" s="468"/>
      <c r="K45" s="210"/>
    </row>
    <row r="46" spans="1:11" s="267" customFormat="1" ht="46.5" customHeight="1">
      <c r="A46" s="1127" t="str">
        <f>'Annotated Scorecard 24x36 (PS1)'!M31</f>
        <v>SS 12.1</v>
      </c>
      <c r="B46" s="1128"/>
      <c r="C46" s="325" t="str">
        <f>'Annotated Scorecard 24x36 (PS1)'!N31</f>
        <v>Avoid Light Pollution and Unnecessary Lighting</v>
      </c>
      <c r="D46" s="589">
        <f>'Annotated Scorecard 24x36 (PS1)'!P31</f>
        <v>2</v>
      </c>
      <c r="E46" s="589">
        <f>'Annotated Scorecard 24x36 (PS1)'!Q31</f>
        <v>0</v>
      </c>
      <c r="F46" s="461"/>
      <c r="G46" s="460"/>
      <c r="H46" s="461"/>
      <c r="I46" s="1021" t="s">
        <v>662</v>
      </c>
      <c r="J46" s="462"/>
      <c r="K46" s="210"/>
    </row>
    <row r="47" spans="1:11" s="267" customFormat="1" ht="46.5" customHeight="1">
      <c r="A47" s="349"/>
      <c r="B47" s="16" t="s">
        <v>663</v>
      </c>
      <c r="C47" s="92" t="s">
        <v>664</v>
      </c>
      <c r="D47" s="97">
        <v>1</v>
      </c>
      <c r="E47" s="256"/>
      <c r="F47" s="275"/>
      <c r="G47" s="92"/>
      <c r="H47" s="275"/>
      <c r="I47" s="1022"/>
      <c r="J47" s="463"/>
      <c r="K47" s="210"/>
    </row>
    <row r="48" spans="1:11" s="267" customFormat="1" ht="46.5" customHeight="1" thickBot="1">
      <c r="A48" s="350"/>
      <c r="B48" s="351" t="s">
        <v>665</v>
      </c>
      <c r="C48" s="331" t="s">
        <v>666</v>
      </c>
      <c r="D48" s="356">
        <v>1</v>
      </c>
      <c r="E48" s="333"/>
      <c r="F48" s="467"/>
      <c r="G48" s="331"/>
      <c r="H48" s="467"/>
      <c r="I48" s="1023"/>
      <c r="J48" s="468"/>
      <c r="K48" s="210"/>
    </row>
    <row r="49" spans="1:11" s="267" customFormat="1" ht="16">
      <c r="A49" s="1127" t="str">
        <f>'Annotated Scorecard 24x36 (PS1)'!M32</f>
        <v>SS 13.1</v>
      </c>
      <c r="B49" s="1128"/>
      <c r="C49" s="325" t="str">
        <f>'Annotated Scorecard 24x36 (PS1)'!N32</f>
        <v>School Gardens</v>
      </c>
      <c r="D49" s="589">
        <f>'Annotated Scorecard 24x36 (PS1)'!P32</f>
        <v>1</v>
      </c>
      <c r="E49" s="589">
        <f>'Annotated Scorecard 24x36 (PS1)'!Q32</f>
        <v>0</v>
      </c>
      <c r="F49" s="461"/>
      <c r="G49" s="460"/>
      <c r="H49" s="461"/>
      <c r="I49" s="725"/>
      <c r="J49" s="462"/>
      <c r="K49" s="210"/>
    </row>
    <row r="50" spans="1:11" s="267" customFormat="1" ht="51" customHeight="1">
      <c r="A50" s="349"/>
      <c r="B50" s="16" t="s">
        <v>667</v>
      </c>
      <c r="C50" s="92" t="s">
        <v>668</v>
      </c>
      <c r="D50" s="994" t="s">
        <v>650</v>
      </c>
      <c r="E50" s="256"/>
      <c r="F50" s="275"/>
      <c r="G50" s="92"/>
      <c r="H50" s="275"/>
      <c r="I50" s="278" t="s">
        <v>669</v>
      </c>
      <c r="J50" s="463"/>
      <c r="K50" s="210"/>
    </row>
    <row r="51" spans="1:11" s="267" customFormat="1" ht="15" customHeight="1" thickBot="1">
      <c r="A51" s="350"/>
      <c r="B51" s="351" t="s">
        <v>670</v>
      </c>
      <c r="C51" s="331" t="s">
        <v>671</v>
      </c>
      <c r="D51" s="996"/>
      <c r="E51" s="333"/>
      <c r="F51" s="467"/>
      <c r="G51" s="331"/>
      <c r="H51" s="467"/>
      <c r="I51" s="466"/>
      <c r="J51" s="468"/>
      <c r="K51" s="210"/>
    </row>
    <row r="52" spans="1:11" s="267" customFormat="1" ht="33" thickBot="1">
      <c r="A52" s="1063" t="str">
        <f>'Annotated Scorecard 24x36 (PS1)'!M33</f>
        <v>SS 14.1</v>
      </c>
      <c r="B52" s="1064"/>
      <c r="C52" s="334" t="str">
        <f>'Annotated Scorecard 24x36 (PS1)'!N33</f>
        <v>Use Locally Native Plants for  Landscape</v>
      </c>
      <c r="D52" s="590">
        <f>'Annotated Scorecard 24x36 (PS1)'!P33</f>
        <v>1</v>
      </c>
      <c r="E52" s="590">
        <f>'Annotated Scorecard 24x36 (PS1)'!Q33</f>
        <v>0</v>
      </c>
      <c r="F52" s="455"/>
      <c r="G52" s="456" t="s">
        <v>672</v>
      </c>
      <c r="H52" s="455"/>
      <c r="I52" s="441"/>
      <c r="J52" s="457"/>
      <c r="K52" s="210"/>
    </row>
    <row r="53" spans="1:11" s="267" customFormat="1" ht="17" thickBot="1">
      <c r="A53" s="210"/>
      <c r="B53" s="210"/>
      <c r="C53" s="210"/>
      <c r="D53" s="473" t="s">
        <v>18</v>
      </c>
      <c r="E53" s="604">
        <f>SUM(E6:E49)</f>
        <v>0</v>
      </c>
      <c r="F53" s="210"/>
      <c r="G53" s="210"/>
      <c r="H53" s="210"/>
      <c r="I53" s="210"/>
      <c r="J53" s="210"/>
      <c r="K53" s="210"/>
    </row>
    <row r="54" spans="1:11" s="267" customFormat="1" ht="16">
      <c r="A54" s="210"/>
      <c r="B54" s="210"/>
      <c r="C54" s="210"/>
      <c r="D54" s="210"/>
      <c r="E54" s="210"/>
      <c r="F54" s="210"/>
      <c r="G54" s="210"/>
      <c r="H54" s="210"/>
      <c r="I54" s="210"/>
      <c r="J54" s="210"/>
      <c r="K54" s="210"/>
    </row>
    <row r="55" spans="1:11" s="267" customFormat="1" ht="16">
      <c r="A55" s="210"/>
      <c r="B55" s="210"/>
      <c r="C55" s="210"/>
      <c r="D55" s="210"/>
      <c r="E55" s="210"/>
      <c r="F55" s="210"/>
      <c r="G55" s="210"/>
      <c r="H55" s="210"/>
      <c r="I55" s="210"/>
      <c r="J55" s="210"/>
      <c r="K55" s="210"/>
    </row>
  </sheetData>
  <sheetProtection sheet="1" objects="1" scenarios="1" formatCells="0" formatColumns="0" formatRows="0"/>
  <mergeCells count="40">
    <mergeCell ref="I46:I48"/>
    <mergeCell ref="A52:B52"/>
    <mergeCell ref="D43:D44"/>
    <mergeCell ref="D50:D51"/>
    <mergeCell ref="A49:B49"/>
    <mergeCell ref="A46:B46"/>
    <mergeCell ref="A41:B41"/>
    <mergeCell ref="A17:B17"/>
    <mergeCell ref="A6:B8"/>
    <mergeCell ref="A9:B9"/>
    <mergeCell ref="I42:I45"/>
    <mergeCell ref="A42:B42"/>
    <mergeCell ref="D10:D13"/>
    <mergeCell ref="E10:E13"/>
    <mergeCell ref="D17:D20"/>
    <mergeCell ref="E17:E20"/>
    <mergeCell ref="D6:D8"/>
    <mergeCell ref="E6:E8"/>
    <mergeCell ref="D14:D16"/>
    <mergeCell ref="E14:E16"/>
    <mergeCell ref="G27:G29"/>
    <mergeCell ref="I31:I36"/>
    <mergeCell ref="A1:J1"/>
    <mergeCell ref="A2:J2"/>
    <mergeCell ref="A3:J3"/>
    <mergeCell ref="A4:J4"/>
    <mergeCell ref="A5:B5"/>
    <mergeCell ref="G31:G36"/>
    <mergeCell ref="I39:I40"/>
    <mergeCell ref="A21:B21"/>
    <mergeCell ref="A26:B26"/>
    <mergeCell ref="A30:B30"/>
    <mergeCell ref="A37:B37"/>
    <mergeCell ref="D27:D29"/>
    <mergeCell ref="D22:D25"/>
    <mergeCell ref="E22:E25"/>
    <mergeCell ref="D32:D36"/>
    <mergeCell ref="D39:D40"/>
    <mergeCell ref="A31:B31"/>
    <mergeCell ref="A22:B22"/>
  </mergeCells>
  <hyperlinks>
    <hyperlink ref="F27" location="'SS 6.1.1 - Central Location'!A1" display="Complete Table SS 6.1.1 - Central Location" xr:uid="{00000000-0004-0000-0D00-000000000000}"/>
    <hyperlink ref="F38" location="'SS 9.1.1 - Human Powered Trans'!A1" display="Complete Table SS 9.1.1 - Human Powered Trans" xr:uid="{00000000-0004-0000-0D00-000001000000}"/>
    <hyperlink ref="F23" location="'SS 5.1.1 - PostConstr Stormwat'!A1" display="Complete Table SS 5.1.1 - PostConstr Stormwat" xr:uid="{00000000-0004-0000-0D00-000002000000}"/>
    <hyperlink ref="F18" location="'SS 3.1 - Minimize Site Disturba'!A1" display="Complete Table SS 3.1 - Minimize Site Disturba" xr:uid="{00000000-0004-0000-0D00-000003000000}"/>
    <hyperlink ref="F20" location="'SS 3.1 - Minimize Site Disturba'!A1" display="Complete Table SS 3.1 - Minimize Site Disturba" xr:uid="{00000000-0004-0000-0D00-000004000000}"/>
    <hyperlink ref="F19" location="'SS 3.1 - Minimize Site Disturba'!A1" display="Complete Table SS 3.1 - Minimize Site Disturba" xr:uid="{00000000-0004-0000-0D00-000005000000}"/>
  </hyperlink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References!$B$2:$B$3</xm:f>
          </x14:formula1>
          <xm:sqref>E10 E27:E29 E38:E40 E14:E16 E32:E36 E43:E45 E47:E48 E50:E51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40"/>
  <sheetViews>
    <sheetView zoomScale="75" zoomScaleNormal="75" workbookViewId="0">
      <selection activeCell="G18" sqref="G18"/>
    </sheetView>
  </sheetViews>
  <sheetFormatPr baseColWidth="10" defaultColWidth="9.1640625" defaultRowHeight="15"/>
  <cols>
    <col min="1" max="1" width="34.33203125" style="1" customWidth="1"/>
    <col min="2" max="7" width="27.6640625" style="1" customWidth="1"/>
    <col min="8" max="16384" width="9.1640625" style="1"/>
  </cols>
  <sheetData>
    <row r="1" spans="1:9" ht="21">
      <c r="A1" s="971" t="s">
        <v>216</v>
      </c>
      <c r="B1" s="971"/>
      <c r="C1" s="971"/>
      <c r="D1" s="971"/>
    </row>
    <row r="2" spans="1:9" ht="21">
      <c r="A2" s="972" t="s">
        <v>217</v>
      </c>
      <c r="B2" s="972"/>
      <c r="C2" s="972"/>
      <c r="D2" s="972"/>
    </row>
    <row r="3" spans="1:9" ht="21">
      <c r="A3" s="974" t="s">
        <v>673</v>
      </c>
      <c r="B3" s="974"/>
      <c r="C3" s="974"/>
      <c r="D3" s="974"/>
    </row>
    <row r="4" spans="1:9">
      <c r="A4" s="1111" t="s">
        <v>997</v>
      </c>
      <c r="B4" s="1111"/>
      <c r="C4" s="1111"/>
      <c r="D4" s="1111"/>
    </row>
    <row r="6" spans="1:9" ht="27.75" customHeight="1" thickBot="1">
      <c r="A6" s="748" t="s">
        <v>989</v>
      </c>
      <c r="B6" s="749"/>
      <c r="C6" s="749"/>
      <c r="D6" s="749"/>
      <c r="E6" s="749"/>
      <c r="F6" s="749"/>
      <c r="G6" s="749"/>
      <c r="H6" s="749"/>
      <c r="I6" s="749"/>
    </row>
    <row r="7" spans="1:9" ht="16">
      <c r="A7" s="750" t="s">
        <v>674</v>
      </c>
      <c r="B7" s="751"/>
      <c r="C7" s="749"/>
      <c r="D7" s="749"/>
      <c r="E7" s="749"/>
      <c r="F7" s="749"/>
      <c r="G7" s="749"/>
      <c r="H7" s="749"/>
      <c r="I7" s="749"/>
    </row>
    <row r="8" spans="1:9" ht="16">
      <c r="A8" s="752" t="s">
        <v>675</v>
      </c>
      <c r="B8" s="753"/>
      <c r="C8" s="749"/>
      <c r="D8" s="749"/>
      <c r="E8" s="749"/>
      <c r="F8" s="749"/>
      <c r="G8" s="749"/>
      <c r="H8" s="749"/>
      <c r="I8" s="749"/>
    </row>
    <row r="9" spans="1:9" ht="17" thickBot="1">
      <c r="A9" s="754" t="s">
        <v>676</v>
      </c>
      <c r="B9" s="755" t="str">
        <f>IFERROR(B7/B8,"")</f>
        <v/>
      </c>
      <c r="C9" s="749"/>
      <c r="D9" s="749"/>
      <c r="E9" s="749"/>
      <c r="F9" s="749"/>
      <c r="G9" s="749"/>
      <c r="H9" s="749"/>
      <c r="I9" s="749"/>
    </row>
    <row r="10" spans="1:9" ht="17" thickBot="1">
      <c r="A10" s="756" t="s">
        <v>427</v>
      </c>
      <c r="B10" s="757" t="str">
        <f>IF(B9="","", IF(B9&lt;1.4, "No", "Yes"))</f>
        <v/>
      </c>
      <c r="C10" s="749"/>
      <c r="D10" s="749"/>
      <c r="E10" s="749"/>
      <c r="F10" s="749"/>
      <c r="G10" s="749"/>
      <c r="H10" s="749"/>
      <c r="I10" s="749"/>
    </row>
    <row r="11" spans="1:9">
      <c r="A11" s="758"/>
      <c r="B11" s="758"/>
      <c r="C11" s="758"/>
      <c r="D11" s="758"/>
      <c r="E11" s="758"/>
      <c r="F11" s="758"/>
      <c r="G11" s="758"/>
      <c r="H11" s="758"/>
      <c r="I11" s="758"/>
    </row>
    <row r="12" spans="1:9" ht="16">
      <c r="A12" s="759"/>
      <c r="B12" s="749"/>
      <c r="C12" s="749"/>
      <c r="D12" s="749"/>
      <c r="E12" s="749"/>
      <c r="F12" s="749"/>
      <c r="G12" s="749"/>
      <c r="H12" s="749"/>
      <c r="I12" s="749"/>
    </row>
    <row r="13" spans="1:9" ht="20" thickBot="1">
      <c r="A13" s="748" t="s">
        <v>606</v>
      </c>
      <c r="B13" s="749"/>
      <c r="C13" s="749"/>
      <c r="D13" s="749"/>
      <c r="E13" s="749"/>
      <c r="F13" s="749"/>
      <c r="G13" s="749"/>
      <c r="H13" s="749"/>
      <c r="I13" s="749"/>
    </row>
    <row r="14" spans="1:9" ht="35.25" customHeight="1" thickBot="1">
      <c r="A14" s="1156" t="s">
        <v>677</v>
      </c>
      <c r="B14" s="1157"/>
      <c r="C14" s="760"/>
      <c r="D14" s="1158" t="str">
        <f>IF(C14="","",IF(C14="Yes","Do not complete this parking table.  Instead, submit an attachment with the local requirements and calculations showing how the project meets them.","Complete the appropriate table below."))</f>
        <v/>
      </c>
      <c r="E14" s="1159"/>
      <c r="F14" s="1160"/>
      <c r="G14" s="749"/>
      <c r="H14" s="749"/>
      <c r="I14" s="749"/>
    </row>
    <row r="15" spans="1:9" ht="16">
      <c r="A15" s="761"/>
      <c r="B15" s="761"/>
      <c r="C15" s="762"/>
      <c r="D15" s="763"/>
      <c r="E15" s="763"/>
      <c r="F15" s="763"/>
      <c r="G15" s="749"/>
      <c r="H15" s="749"/>
      <c r="I15" s="749"/>
    </row>
    <row r="16" spans="1:9" ht="16">
      <c r="A16" s="749"/>
      <c r="B16" s="749"/>
      <c r="C16" s="749"/>
      <c r="D16" s="749"/>
      <c r="E16" s="749"/>
      <c r="F16" s="749"/>
      <c r="G16" s="749"/>
      <c r="H16" s="749"/>
      <c r="I16" s="749"/>
    </row>
    <row r="17" spans="1:9" ht="20" thickBot="1">
      <c r="A17" s="764" t="s">
        <v>990</v>
      </c>
      <c r="B17" s="765"/>
      <c r="C17" s="765"/>
      <c r="D17" s="765"/>
      <c r="E17" s="765"/>
      <c r="F17" s="765"/>
      <c r="G17" s="765"/>
      <c r="H17" s="749"/>
      <c r="I17" s="749"/>
    </row>
    <row r="18" spans="1:9" ht="34">
      <c r="A18" s="766" t="s">
        <v>679</v>
      </c>
      <c r="B18" s="767" t="s">
        <v>680</v>
      </c>
      <c r="C18" s="767" t="s">
        <v>681</v>
      </c>
      <c r="D18" s="767" t="s">
        <v>682</v>
      </c>
      <c r="E18" s="767" t="s">
        <v>685</v>
      </c>
      <c r="F18" s="767" t="s">
        <v>683</v>
      </c>
      <c r="G18" s="768" t="s">
        <v>991</v>
      </c>
      <c r="H18" s="749"/>
      <c r="I18" s="749"/>
    </row>
    <row r="19" spans="1:9" ht="17" thickBot="1">
      <c r="A19" s="769"/>
      <c r="B19" s="770"/>
      <c r="C19" s="770"/>
      <c r="D19" s="770"/>
      <c r="E19" s="771" t="str">
        <f>IF(A19="Elementary School",2.25*B19,IF(A19="Middle School",2.25*B19,IF(A19="High School",2.25*B19+0.3*C19,"")))</f>
        <v/>
      </c>
      <c r="F19" s="770"/>
      <c r="G19" s="772" t="str">
        <f>IF(D19="","",0.05*D19)</f>
        <v/>
      </c>
      <c r="H19" s="749"/>
      <c r="I19" s="749"/>
    </row>
    <row r="20" spans="1:9" ht="22" thickBot="1">
      <c r="A20" s="735"/>
      <c r="B20" s="735"/>
      <c r="C20" s="735"/>
      <c r="D20" s="735"/>
      <c r="E20" s="735"/>
      <c r="F20" s="735"/>
      <c r="G20" s="735"/>
      <c r="H20" s="735"/>
      <c r="I20" s="773"/>
    </row>
    <row r="21" spans="1:9" ht="17" thickBot="1">
      <c r="A21" s="756" t="s">
        <v>427</v>
      </c>
      <c r="B21" s="757" t="str">
        <f>IF(OR(B19="",C19="",D19="",F19=""),"",IF(OR(D19&gt;E19,G19&gt;F19), "No", "Yes"))</f>
        <v/>
      </c>
      <c r="C21" s="774"/>
      <c r="D21" s="749"/>
      <c r="E21" s="749"/>
      <c r="F21" s="749"/>
      <c r="G21" s="749"/>
      <c r="H21" s="749"/>
      <c r="I21" s="749"/>
    </row>
    <row r="22" spans="1:9">
      <c r="A22" s="758"/>
      <c r="B22" s="758"/>
      <c r="C22" s="758"/>
      <c r="D22" s="758"/>
      <c r="E22" s="758"/>
      <c r="F22" s="758"/>
      <c r="G22" s="758"/>
      <c r="H22" s="758"/>
      <c r="I22" s="758"/>
    </row>
    <row r="23" spans="1:9" ht="16">
      <c r="A23" s="749"/>
      <c r="B23" s="749"/>
      <c r="C23" s="749"/>
      <c r="D23" s="749"/>
      <c r="E23" s="749"/>
      <c r="F23" s="749"/>
      <c r="G23" s="749"/>
      <c r="H23" s="749"/>
      <c r="I23" s="749"/>
    </row>
    <row r="24" spans="1:9" ht="20" thickBot="1">
      <c r="A24" s="765" t="s">
        <v>992</v>
      </c>
      <c r="B24" s="765"/>
      <c r="C24" s="765"/>
      <c r="D24" s="749"/>
      <c r="E24" s="749"/>
      <c r="F24" s="749"/>
      <c r="G24" s="749"/>
      <c r="H24" s="749"/>
      <c r="I24" s="749"/>
    </row>
    <row r="25" spans="1:9" ht="34">
      <c r="A25" s="775" t="s">
        <v>686</v>
      </c>
      <c r="B25" s="767" t="s">
        <v>687</v>
      </c>
      <c r="C25" s="767" t="s">
        <v>688</v>
      </c>
      <c r="D25" s="768" t="s">
        <v>991</v>
      </c>
      <c r="E25" s="749"/>
      <c r="F25" s="749"/>
      <c r="G25" s="749"/>
      <c r="H25" s="749"/>
      <c r="I25" s="749"/>
    </row>
    <row r="26" spans="1:9" ht="17" thickBot="1">
      <c r="A26" s="776"/>
      <c r="B26" s="777"/>
      <c r="C26" s="777"/>
      <c r="D26" s="778" t="str">
        <f>IF(B26="","",0.05*B26)</f>
        <v/>
      </c>
      <c r="E26" s="749"/>
      <c r="F26" s="749"/>
      <c r="G26" s="749"/>
      <c r="H26" s="749"/>
      <c r="I26" s="749"/>
    </row>
    <row r="27" spans="1:9" ht="22" thickBot="1">
      <c r="A27" s="735"/>
      <c r="B27" s="735"/>
      <c r="C27" s="735"/>
      <c r="D27" s="735"/>
      <c r="E27" s="735"/>
      <c r="F27" s="735"/>
      <c r="G27" s="735"/>
      <c r="H27" s="735"/>
      <c r="I27" s="773"/>
    </row>
    <row r="28" spans="1:9" ht="17" thickBot="1">
      <c r="A28" s="756" t="s">
        <v>427</v>
      </c>
      <c r="B28" s="757" t="str">
        <f>IF(OR(A26="",B26="",C26=""),"",IF(OR(B26&gt;A26,D26&gt;C26),"No","Yes"))</f>
        <v/>
      </c>
      <c r="C28" s="749"/>
      <c r="D28" s="749"/>
      <c r="E28" s="749"/>
      <c r="F28" s="749"/>
      <c r="G28" s="749"/>
      <c r="H28" s="749"/>
      <c r="I28" s="749"/>
    </row>
    <row r="29" spans="1:9" ht="16">
      <c r="A29" s="759"/>
      <c r="B29" s="749"/>
      <c r="C29" s="749"/>
      <c r="D29" s="749"/>
      <c r="E29" s="749"/>
      <c r="F29" s="749"/>
      <c r="G29" s="749"/>
      <c r="H29" s="749"/>
      <c r="I29" s="749"/>
    </row>
    <row r="30" spans="1:9" ht="16">
      <c r="A30" s="759"/>
      <c r="B30" s="749"/>
      <c r="C30" s="749"/>
      <c r="D30" s="749"/>
      <c r="E30" s="749"/>
      <c r="F30" s="749"/>
      <c r="G30" s="749"/>
      <c r="H30" s="749"/>
      <c r="I30" s="749"/>
    </row>
    <row r="31" spans="1:9" ht="20" thickBot="1">
      <c r="A31" s="748" t="s">
        <v>993</v>
      </c>
      <c r="B31" s="749"/>
      <c r="C31" s="749"/>
      <c r="D31" s="749"/>
      <c r="E31" s="749"/>
      <c r="F31" s="749"/>
      <c r="G31" s="749"/>
      <c r="H31" s="749"/>
      <c r="I31" s="749"/>
    </row>
    <row r="32" spans="1:9" ht="15.75" customHeight="1">
      <c r="A32" s="1161" t="s">
        <v>994</v>
      </c>
      <c r="B32" s="1162"/>
      <c r="C32" s="779"/>
      <c r="D32" s="749"/>
      <c r="E32" s="749"/>
      <c r="F32" s="749"/>
      <c r="G32" s="749"/>
      <c r="H32" s="749"/>
      <c r="I32" s="749"/>
    </row>
    <row r="33" spans="1:9" ht="16">
      <c r="A33" s="1152" t="s">
        <v>690</v>
      </c>
      <c r="B33" s="1153"/>
      <c r="C33" s="780"/>
      <c r="D33" s="749"/>
      <c r="E33" s="749"/>
      <c r="F33" s="749"/>
      <c r="G33" s="749"/>
      <c r="H33" s="749"/>
      <c r="I33" s="749"/>
    </row>
    <row r="34" spans="1:9" ht="16">
      <c r="A34" s="1152" t="s">
        <v>691</v>
      </c>
      <c r="B34" s="1153"/>
      <c r="C34" s="780"/>
      <c r="D34" s="749"/>
      <c r="E34" s="749"/>
      <c r="F34" s="749"/>
      <c r="G34" s="749"/>
      <c r="H34" s="781"/>
      <c r="I34" s="749"/>
    </row>
    <row r="35" spans="1:9" ht="16">
      <c r="A35" s="1152" t="s">
        <v>692</v>
      </c>
      <c r="B35" s="1153"/>
      <c r="C35" s="782" t="str">
        <f>IF(C33="","",C33/C34)</f>
        <v/>
      </c>
      <c r="D35" s="749"/>
      <c r="E35" s="749"/>
      <c r="F35" s="749"/>
      <c r="G35" s="749"/>
      <c r="H35" s="781"/>
      <c r="I35" s="749"/>
    </row>
    <row r="36" spans="1:9" ht="15.75" customHeight="1">
      <c r="A36" s="1152" t="s">
        <v>995</v>
      </c>
      <c r="B36" s="1153"/>
      <c r="C36" s="783"/>
      <c r="D36" s="749"/>
      <c r="E36" s="749"/>
      <c r="F36" s="749"/>
      <c r="G36" s="749"/>
      <c r="H36" s="781"/>
      <c r="I36" s="749"/>
    </row>
    <row r="37" spans="1:9" ht="16.5" customHeight="1" thickBot="1">
      <c r="A37" s="1154" t="s">
        <v>996</v>
      </c>
      <c r="B37" s="1155"/>
      <c r="C37" s="784"/>
      <c r="D37" s="785"/>
      <c r="E37" s="749"/>
      <c r="F37" s="749"/>
      <c r="G37" s="749"/>
      <c r="H37" s="749"/>
      <c r="I37" s="749"/>
    </row>
    <row r="38" spans="1:9" ht="22" thickBot="1">
      <c r="A38" s="735"/>
      <c r="B38" s="735"/>
      <c r="C38" s="735"/>
      <c r="D38" s="735"/>
      <c r="E38" s="735"/>
      <c r="F38" s="735"/>
      <c r="G38" s="735"/>
      <c r="H38" s="735"/>
      <c r="I38" s="773"/>
    </row>
    <row r="39" spans="1:9" ht="17" thickBot="1">
      <c r="A39" s="756" t="s">
        <v>427</v>
      </c>
      <c r="B39" s="757" t="str">
        <f>IF(AND(C32="Yes",ISBLANK(C36)),"Complete Cell B33",IF(C33="","",IF(AND(C32="Yes",C35&lt;(C36*1.25)),"No",IF(AND(C32="Yes",C35&gt;=(C36*1.25),OR(C37="Yes",C37="No",ISBLANK(C37))),"Yes",IF(AND(C32="No",C37="No",C35&lt;0.5),"No",IF(AND(C32="No",C37="No",C35&gt;=0.5),"Yes",IF(AND(C32="No",C35&gt;=0.25,C37="Yes"),"Yes","No")))))))</f>
        <v/>
      </c>
      <c r="C39" s="749"/>
      <c r="D39" s="749"/>
      <c r="E39" s="749"/>
      <c r="F39" s="749"/>
      <c r="G39" s="749"/>
      <c r="H39" s="749"/>
      <c r="I39" s="749"/>
    </row>
    <row r="40" spans="1:9" ht="16">
      <c r="A40" s="749"/>
      <c r="B40" s="749"/>
      <c r="C40" s="749"/>
      <c r="D40" s="749"/>
      <c r="E40" s="749"/>
      <c r="F40" s="749"/>
      <c r="G40" s="749"/>
      <c r="H40" s="749"/>
      <c r="I40" s="749"/>
    </row>
  </sheetData>
  <sheetProtection sheet="1" objects="1" scenarios="1"/>
  <mergeCells count="12">
    <mergeCell ref="A1:D1"/>
    <mergeCell ref="A4:D4"/>
    <mergeCell ref="A3:D3"/>
    <mergeCell ref="A2:D2"/>
    <mergeCell ref="A35:B35"/>
    <mergeCell ref="A36:B36"/>
    <mergeCell ref="A37:B37"/>
    <mergeCell ref="A14:B14"/>
    <mergeCell ref="D14:F14"/>
    <mergeCell ref="A32:B32"/>
    <mergeCell ref="A33:B33"/>
    <mergeCell ref="A34:B34"/>
  </mergeCells>
  <dataValidations count="2">
    <dataValidation type="list" allowBlank="1" showInputMessage="1" showErrorMessage="1" sqref="A19" xr:uid="{00000000-0002-0000-0E00-000000000000}">
      <formula1>"Elementary School,Middle School,High School"</formula1>
    </dataValidation>
    <dataValidation type="list" allowBlank="1" showInputMessage="1" showErrorMessage="1" sqref="C32 C14:C15 C37" xr:uid="{00000000-0002-0000-0E00-000001000000}">
      <formula1>"Yes,No"</formula1>
    </dataValidation>
  </dataValidation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D37"/>
  <sheetViews>
    <sheetView zoomScale="75" zoomScaleNormal="75" workbookViewId="0">
      <selection activeCell="A7" sqref="A7"/>
    </sheetView>
  </sheetViews>
  <sheetFormatPr baseColWidth="10" defaultColWidth="9.1640625" defaultRowHeight="15"/>
  <cols>
    <col min="1" max="1" width="39.83203125" style="1" customWidth="1"/>
    <col min="2" max="2" width="17.5" style="1" bestFit="1" customWidth="1"/>
    <col min="3" max="3" width="11.33203125" style="1" customWidth="1"/>
    <col min="4" max="4" width="19.83203125" style="1" bestFit="1" customWidth="1"/>
    <col min="5" max="16384" width="9.1640625" style="1"/>
  </cols>
  <sheetData>
    <row r="1" spans="1:4" ht="21">
      <c r="A1" s="971" t="s">
        <v>216</v>
      </c>
      <c r="B1" s="971"/>
      <c r="C1" s="971"/>
      <c r="D1" s="971"/>
    </row>
    <row r="2" spans="1:4" ht="21">
      <c r="A2" s="972" t="s">
        <v>217</v>
      </c>
      <c r="B2" s="972"/>
      <c r="C2" s="972"/>
      <c r="D2" s="972"/>
    </row>
    <row r="3" spans="1:4" ht="21">
      <c r="A3" s="974" t="s">
        <v>693</v>
      </c>
      <c r="B3" s="974"/>
      <c r="C3" s="974"/>
      <c r="D3" s="974"/>
    </row>
    <row r="4" spans="1:4" ht="30" customHeight="1">
      <c r="A4" s="1111" t="s">
        <v>694</v>
      </c>
      <c r="B4" s="1111"/>
      <c r="C4" s="1111"/>
      <c r="D4" s="1111"/>
    </row>
    <row r="5" spans="1:4">
      <c r="A5" s="1165" t="s">
        <v>695</v>
      </c>
      <c r="B5" s="1165"/>
      <c r="C5" s="1165"/>
      <c r="D5" s="1165"/>
    </row>
    <row r="6" spans="1:4" ht="17">
      <c r="A6" s="96" t="s">
        <v>696</v>
      </c>
      <c r="B6" s="96" t="s">
        <v>697</v>
      </c>
      <c r="C6" s="96" t="s">
        <v>698</v>
      </c>
      <c r="D6" s="96" t="s">
        <v>699</v>
      </c>
    </row>
    <row r="7" spans="1:4">
      <c r="A7" s="106"/>
      <c r="B7" s="106"/>
      <c r="C7" s="107"/>
      <c r="D7" s="95" t="str">
        <f>IF(C7=0,"",B7*C7)</f>
        <v/>
      </c>
    </row>
    <row r="8" spans="1:4">
      <c r="A8" s="106"/>
      <c r="B8" s="106"/>
      <c r="C8" s="107"/>
      <c r="D8" s="95" t="str">
        <f t="shared" ref="D8:D15" si="0">IF(C8=0,"",B8*C8)</f>
        <v/>
      </c>
    </row>
    <row r="9" spans="1:4">
      <c r="A9" s="106"/>
      <c r="B9" s="106"/>
      <c r="C9" s="107"/>
      <c r="D9" s="95" t="str">
        <f t="shared" si="0"/>
        <v/>
      </c>
    </row>
    <row r="10" spans="1:4">
      <c r="A10" s="106"/>
      <c r="B10" s="106"/>
      <c r="C10" s="107"/>
      <c r="D10" s="95" t="str">
        <f t="shared" si="0"/>
        <v/>
      </c>
    </row>
    <row r="11" spans="1:4">
      <c r="A11" s="106"/>
      <c r="B11" s="106"/>
      <c r="C11" s="107"/>
      <c r="D11" s="95" t="str">
        <f t="shared" si="0"/>
        <v/>
      </c>
    </row>
    <row r="12" spans="1:4">
      <c r="A12" s="106"/>
      <c r="B12" s="106"/>
      <c r="C12" s="107"/>
      <c r="D12" s="95" t="str">
        <f t="shared" si="0"/>
        <v/>
      </c>
    </row>
    <row r="13" spans="1:4">
      <c r="A13" s="106"/>
      <c r="B13" s="106"/>
      <c r="C13" s="107"/>
      <c r="D13" s="95" t="str">
        <f t="shared" si="0"/>
        <v/>
      </c>
    </row>
    <row r="14" spans="1:4">
      <c r="A14" s="106"/>
      <c r="B14" s="106"/>
      <c r="C14" s="107"/>
      <c r="D14" s="95" t="str">
        <f t="shared" si="0"/>
        <v/>
      </c>
    </row>
    <row r="15" spans="1:4">
      <c r="A15" s="106"/>
      <c r="B15" s="106"/>
      <c r="C15" s="107"/>
      <c r="D15" s="95" t="str">
        <f t="shared" si="0"/>
        <v/>
      </c>
    </row>
    <row r="16" spans="1:4">
      <c r="A16" s="106"/>
      <c r="B16" s="106"/>
      <c r="C16" s="107"/>
      <c r="D16" s="95"/>
    </row>
    <row r="17" spans="1:4">
      <c r="C17" s="94" t="s">
        <v>700</v>
      </c>
      <c r="D17" s="95">
        <f>SUM(D7:D16)</f>
        <v>0</v>
      </c>
    </row>
    <row r="18" spans="1:4">
      <c r="C18" s="94" t="s">
        <v>701</v>
      </c>
      <c r="D18" s="103">
        <f>IFERROR(D17/SUM(C7:C16),0)</f>
        <v>0</v>
      </c>
    </row>
    <row r="20" spans="1:4">
      <c r="A20" s="1165" t="s">
        <v>702</v>
      </c>
      <c r="B20" s="1165"/>
      <c r="C20" s="1165"/>
      <c r="D20" s="1165"/>
    </row>
    <row r="21" spans="1:4" ht="17">
      <c r="A21" s="96" t="s">
        <v>696</v>
      </c>
      <c r="B21" s="96" t="s">
        <v>697</v>
      </c>
      <c r="C21" s="96" t="s">
        <v>698</v>
      </c>
      <c r="D21" s="96" t="s">
        <v>699</v>
      </c>
    </row>
    <row r="22" spans="1:4">
      <c r="A22" s="106"/>
      <c r="B22" s="106"/>
      <c r="C22" s="107"/>
      <c r="D22" s="95" t="str">
        <f>IF(C22=0,"",B22*C22)</f>
        <v/>
      </c>
    </row>
    <row r="23" spans="1:4">
      <c r="A23" s="106"/>
      <c r="B23" s="106"/>
      <c r="C23" s="107"/>
      <c r="D23" s="95" t="str">
        <f t="shared" ref="D23:D30" si="1">IF(C23=0,"",B23*C23)</f>
        <v/>
      </c>
    </row>
    <row r="24" spans="1:4">
      <c r="A24" s="106"/>
      <c r="B24" s="106"/>
      <c r="C24" s="107"/>
      <c r="D24" s="95" t="str">
        <f t="shared" si="1"/>
        <v/>
      </c>
    </row>
    <row r="25" spans="1:4">
      <c r="A25" s="106"/>
      <c r="B25" s="106"/>
      <c r="C25" s="107"/>
      <c r="D25" s="95" t="str">
        <f t="shared" si="1"/>
        <v/>
      </c>
    </row>
    <row r="26" spans="1:4">
      <c r="A26" s="106"/>
      <c r="B26" s="106"/>
      <c r="C26" s="107"/>
      <c r="D26" s="95" t="str">
        <f t="shared" si="1"/>
        <v/>
      </c>
    </row>
    <row r="27" spans="1:4">
      <c r="A27" s="106"/>
      <c r="B27" s="106"/>
      <c r="C27" s="107"/>
      <c r="D27" s="95" t="str">
        <f t="shared" si="1"/>
        <v/>
      </c>
    </row>
    <row r="28" spans="1:4">
      <c r="A28" s="106"/>
      <c r="B28" s="106"/>
      <c r="C28" s="107"/>
      <c r="D28" s="95" t="str">
        <f t="shared" si="1"/>
        <v/>
      </c>
    </row>
    <row r="29" spans="1:4">
      <c r="A29" s="106"/>
      <c r="B29" s="106"/>
      <c r="C29" s="107"/>
      <c r="D29" s="95" t="str">
        <f t="shared" si="1"/>
        <v/>
      </c>
    </row>
    <row r="30" spans="1:4">
      <c r="A30" s="106"/>
      <c r="B30" s="106"/>
      <c r="C30" s="107"/>
      <c r="D30" s="95" t="str">
        <f t="shared" si="1"/>
        <v/>
      </c>
    </row>
    <row r="31" spans="1:4">
      <c r="A31" s="106"/>
      <c r="B31" s="106"/>
      <c r="C31" s="107"/>
      <c r="D31" s="95"/>
    </row>
    <row r="32" spans="1:4">
      <c r="C32" s="94" t="s">
        <v>703</v>
      </c>
      <c r="D32" s="95">
        <f>SUM(D22:D31)</f>
        <v>0</v>
      </c>
    </row>
    <row r="33" spans="1:4">
      <c r="C33" s="94" t="s">
        <v>704</v>
      </c>
      <c r="D33" s="103">
        <f>IFERROR(D32/SUM(C22:C31),0)</f>
        <v>0</v>
      </c>
    </row>
    <row r="34" spans="1:4" ht="16" thickBot="1"/>
    <row r="35" spans="1:4" ht="21.75" customHeight="1" thickBot="1">
      <c r="A35" s="1166" t="s">
        <v>705</v>
      </c>
      <c r="B35" s="1166"/>
      <c r="C35" s="1167"/>
      <c r="D35" s="102">
        <f>IFERROR((D18-D33)/D18,0)</f>
        <v>0</v>
      </c>
    </row>
    <row r="36" spans="1:4" ht="16" thickBot="1"/>
    <row r="37" spans="1:4" ht="17" thickBot="1">
      <c r="B37" s="1163" t="s">
        <v>706</v>
      </c>
      <c r="C37" s="1164"/>
      <c r="D37" s="295" t="str">
        <f>IF(D18&gt;0.5, IF(D35&lt;0.25, "No", "Yes"), IF(D35&lt;0, "No", "Yes"))</f>
        <v>Yes</v>
      </c>
    </row>
  </sheetData>
  <sheetProtection sheet="1" selectLockedCells="1"/>
  <mergeCells count="8">
    <mergeCell ref="B37:C37"/>
    <mergeCell ref="A5:D5"/>
    <mergeCell ref="A20:D20"/>
    <mergeCell ref="A1:D1"/>
    <mergeCell ref="A2:D2"/>
    <mergeCell ref="A3:D3"/>
    <mergeCell ref="A4:D4"/>
    <mergeCell ref="A35:C35"/>
  </mergeCell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F24"/>
  <sheetViews>
    <sheetView zoomScaleNormal="100" workbookViewId="0">
      <selection activeCell="A8" sqref="A8"/>
    </sheetView>
  </sheetViews>
  <sheetFormatPr baseColWidth="10" defaultColWidth="9.1640625" defaultRowHeight="15"/>
  <cols>
    <col min="1" max="1" width="16" style="1" customWidth="1"/>
    <col min="2" max="2" width="17.6640625" style="1" bestFit="1" customWidth="1"/>
    <col min="3" max="3" width="19.5" style="1" customWidth="1"/>
    <col min="4" max="4" width="19" style="1" customWidth="1"/>
    <col min="5" max="5" width="18.1640625" style="1" customWidth="1"/>
    <col min="6" max="16384" width="9.1640625" style="1"/>
  </cols>
  <sheetData>
    <row r="1" spans="1:5" ht="21">
      <c r="A1" s="971" t="s">
        <v>216</v>
      </c>
      <c r="B1" s="971"/>
      <c r="C1" s="971"/>
      <c r="D1" s="971"/>
      <c r="E1" s="971"/>
    </row>
    <row r="2" spans="1:5" ht="21">
      <c r="A2" s="972" t="s">
        <v>217</v>
      </c>
      <c r="B2" s="972"/>
      <c r="C2" s="972"/>
      <c r="D2" s="972"/>
      <c r="E2" s="972"/>
    </row>
    <row r="3" spans="1:5" ht="21">
      <c r="A3" s="974" t="s">
        <v>707</v>
      </c>
      <c r="B3" s="974"/>
      <c r="C3" s="974"/>
      <c r="D3" s="974"/>
      <c r="E3" s="974"/>
    </row>
    <row r="4" spans="1:5" ht="15" customHeight="1">
      <c r="A4" s="1111" t="s">
        <v>708</v>
      </c>
      <c r="B4" s="1111"/>
      <c r="C4" s="1111"/>
      <c r="D4" s="1111"/>
      <c r="E4" s="1111"/>
    </row>
    <row r="5" spans="1:5" ht="16" thickBot="1">
      <c r="A5" s="1168"/>
      <c r="B5" s="1168"/>
      <c r="C5" s="1168"/>
      <c r="D5" s="1168"/>
      <c r="E5" s="1168"/>
    </row>
    <row r="6" spans="1:5" s="3" customFormat="1" ht="49" thickBot="1">
      <c r="A6" s="43" t="s">
        <v>709</v>
      </c>
      <c r="B6" s="44" t="s">
        <v>710</v>
      </c>
      <c r="C6" s="44" t="s">
        <v>711</v>
      </c>
      <c r="D6" s="44" t="str">
        <f>IF(C7="","Number of Students within Required Distance","Number of Students Within "&amp;C7)</f>
        <v>Number of Students within Required Distance</v>
      </c>
      <c r="E6" s="45" t="str">
        <f>IF(C7="","Percent of Students within Required Distance","Percent of Students Within "&amp;C7)</f>
        <v>Percent of Students within Required Distance</v>
      </c>
    </row>
    <row r="7" spans="1:5" ht="30.75" customHeight="1">
      <c r="A7" s="256"/>
      <c r="B7" s="256"/>
      <c r="C7" s="255" t="str">
        <f>IF(B7="Elementary School","1 Mile",IF(B7="Middle School","2 Miles",IF(B7="High School","2 Miles","")))</f>
        <v/>
      </c>
      <c r="D7" s="256"/>
      <c r="E7" s="104" t="str">
        <f>IFERROR(D7/A7,"Enter Number of Students")</f>
        <v>Enter Number of Students</v>
      </c>
    </row>
    <row r="8" spans="1:5" ht="30.75" customHeight="1">
      <c r="A8" s="256"/>
      <c r="B8" s="256"/>
      <c r="C8" s="255" t="str">
        <f>IF(B8="Elementary School","1 Mile",IF(B8="Middle School","2 Miles",IF(B8="High School","2 Miles","")))</f>
        <v/>
      </c>
      <c r="D8" s="256"/>
      <c r="E8" s="104" t="str">
        <f>IFERROR(D8/A8,"Enter Number of Students")</f>
        <v>Enter Number of Students</v>
      </c>
    </row>
    <row r="9" spans="1:5" ht="30.75" customHeight="1">
      <c r="A9" s="256"/>
      <c r="B9" s="256"/>
      <c r="C9" s="255" t="str">
        <f>IF(B9="Elementary School","1 Mile",IF(B9="Middle School","2 Miles",IF(B9="High School","2 Miles","")))</f>
        <v/>
      </c>
      <c r="D9" s="256"/>
      <c r="E9" s="104" t="str">
        <f>IFERROR(D9/A9,"Enter Number of Students")</f>
        <v>Enter Number of Students</v>
      </c>
    </row>
    <row r="24" spans="6:6">
      <c r="F24" s="1" t="s">
        <v>712</v>
      </c>
    </row>
  </sheetData>
  <sheetProtection sheet="1" objects="1" scenarios="1" selectLockedCells="1"/>
  <mergeCells count="5">
    <mergeCell ref="A5:E5"/>
    <mergeCell ref="A1:E1"/>
    <mergeCell ref="A2:E2"/>
    <mergeCell ref="A3:E3"/>
    <mergeCell ref="A4:E4"/>
  </mergeCell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References!$H$1:$H$4</xm:f>
          </x14:formula1>
          <xm:sqref>B7:B9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E10"/>
  <sheetViews>
    <sheetView showGridLines="0" workbookViewId="0">
      <selection activeCell="A8" sqref="A8"/>
    </sheetView>
  </sheetViews>
  <sheetFormatPr baseColWidth="10" defaultColWidth="9.1640625" defaultRowHeight="15"/>
  <cols>
    <col min="1" max="1" width="26.83203125" style="1" customWidth="1"/>
    <col min="2" max="2" width="24.83203125" style="1" customWidth="1"/>
    <col min="3" max="3" width="18.33203125" style="1" customWidth="1"/>
    <col min="4" max="4" width="22.5" style="1" customWidth="1"/>
    <col min="5" max="5" width="18.5" style="1" customWidth="1"/>
    <col min="6" max="16384" width="9.1640625" style="1"/>
  </cols>
  <sheetData>
    <row r="1" spans="1:5" ht="21">
      <c r="A1" s="971" t="s">
        <v>216</v>
      </c>
      <c r="B1" s="971"/>
      <c r="C1" s="971"/>
      <c r="D1" s="971"/>
      <c r="E1" s="971"/>
    </row>
    <row r="2" spans="1:5" ht="21">
      <c r="A2" s="972" t="s">
        <v>217</v>
      </c>
      <c r="B2" s="972"/>
      <c r="C2" s="972"/>
      <c r="D2" s="972"/>
      <c r="E2" s="972"/>
    </row>
    <row r="3" spans="1:5" ht="21">
      <c r="A3" s="974" t="s">
        <v>713</v>
      </c>
      <c r="B3" s="974"/>
      <c r="C3" s="974"/>
      <c r="D3" s="974"/>
      <c r="E3" s="974"/>
    </row>
    <row r="4" spans="1:5" s="747" customFormat="1" ht="16">
      <c r="A4" s="1169" t="s">
        <v>988</v>
      </c>
      <c r="B4" s="1169"/>
      <c r="C4" s="1169"/>
      <c r="D4" s="1169"/>
      <c r="E4" s="1169"/>
    </row>
    <row r="5" spans="1:5" ht="16">
      <c r="A5" s="1170" t="s">
        <v>984</v>
      </c>
      <c r="B5" s="1170"/>
      <c r="C5" s="1170"/>
      <c r="D5" s="1170"/>
      <c r="E5" s="1170"/>
    </row>
    <row r="6" spans="1:5" ht="20" thickBot="1">
      <c r="A6" s="737"/>
      <c r="B6" s="737"/>
      <c r="C6" s="737"/>
      <c r="D6" s="737"/>
      <c r="E6" s="737"/>
    </row>
    <row r="7" spans="1:5" ht="61.5" customHeight="1" thickBot="1">
      <c r="A7" s="738" t="s">
        <v>985</v>
      </c>
      <c r="B7" s="739" t="s">
        <v>710</v>
      </c>
      <c r="C7" s="739" t="s">
        <v>986</v>
      </c>
      <c r="D7" s="739" t="s">
        <v>714</v>
      </c>
      <c r="E7" s="740" t="s">
        <v>715</v>
      </c>
    </row>
    <row r="8" spans="1:5" ht="33" thickBot="1">
      <c r="A8" s="741"/>
      <c r="B8" s="333"/>
      <c r="C8" s="742" t="s">
        <v>987</v>
      </c>
      <c r="D8" s="743" t="str">
        <f>IF(A8="","",A8*0.15)</f>
        <v/>
      </c>
      <c r="E8" s="744"/>
    </row>
    <row r="9" spans="1:5" ht="20.25" customHeight="1" thickBot="1">
      <c r="A9" s="745"/>
      <c r="B9" s="736"/>
      <c r="C9" s="736"/>
      <c r="D9" s="736"/>
      <c r="E9" s="736"/>
    </row>
    <row r="10" spans="1:5" ht="17" thickBot="1">
      <c r="A10" s="736"/>
      <c r="B10" s="736"/>
      <c r="C10" s="736"/>
      <c r="D10" s="746" t="s">
        <v>706</v>
      </c>
      <c r="E10" s="740" t="str">
        <f>IF(E8="","",IF(E8&gt;=D8,"Yes","No"))</f>
        <v/>
      </c>
    </row>
  </sheetData>
  <sheetProtection sheet="1" selectLockedCells="1"/>
  <mergeCells count="5">
    <mergeCell ref="A1:E1"/>
    <mergeCell ref="A2:E2"/>
    <mergeCell ref="A3:E3"/>
    <mergeCell ref="A4:E4"/>
    <mergeCell ref="A5:E5"/>
  </mergeCells>
  <dataValidations count="1">
    <dataValidation type="list" allowBlank="1" showInputMessage="1" showErrorMessage="1" sqref="B8" xr:uid="{00000000-0002-0000-1100-000000000000}">
      <formula1>"Elementary School,Middle School,High School"</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53"/>
  <sheetViews>
    <sheetView zoomScale="90" zoomScaleNormal="90" workbookViewId="0">
      <selection activeCell="F28" sqref="F28"/>
    </sheetView>
  </sheetViews>
  <sheetFormatPr baseColWidth="10" defaultColWidth="9.1640625" defaultRowHeight="15"/>
  <cols>
    <col min="1" max="1" width="9.1640625" style="210"/>
    <col min="2" max="2" width="9.83203125" style="210" customWidth="1"/>
    <col min="3" max="3" width="59" style="210" bestFit="1" customWidth="1"/>
    <col min="4" max="4" width="17.33203125" style="210" bestFit="1" customWidth="1"/>
    <col min="5" max="5" width="16" style="210" customWidth="1"/>
    <col min="6" max="6" width="64.33203125" style="210" customWidth="1"/>
    <col min="7" max="7" width="30.83203125" style="210" bestFit="1" customWidth="1"/>
    <col min="8" max="16384" width="9.1640625" style="210"/>
  </cols>
  <sheetData>
    <row r="1" spans="1:7" ht="21">
      <c r="A1" s="978" t="s">
        <v>216</v>
      </c>
      <c r="B1" s="978"/>
      <c r="C1" s="978"/>
      <c r="D1" s="978"/>
      <c r="E1" s="978"/>
      <c r="F1" s="978"/>
      <c r="G1" s="978"/>
    </row>
    <row r="2" spans="1:7" ht="21">
      <c r="A2" s="979" t="s">
        <v>217</v>
      </c>
      <c r="B2" s="979"/>
      <c r="C2" s="992"/>
      <c r="D2" s="992"/>
      <c r="E2" s="992"/>
      <c r="F2" s="992"/>
      <c r="G2" s="992"/>
    </row>
    <row r="3" spans="1:7" ht="21">
      <c r="A3" s="980" t="s">
        <v>716</v>
      </c>
      <c r="B3" s="980"/>
      <c r="C3" s="980"/>
      <c r="D3" s="980"/>
      <c r="E3" s="980"/>
      <c r="F3" s="980"/>
      <c r="G3" s="980"/>
    </row>
    <row r="4" spans="1:7" s="267" customFormat="1" ht="78.75" customHeight="1" thickBot="1">
      <c r="A4" s="981" t="s">
        <v>457</v>
      </c>
      <c r="B4" s="981"/>
      <c r="C4" s="981"/>
      <c r="D4" s="981"/>
      <c r="E4" s="981"/>
      <c r="F4" s="981"/>
      <c r="G4" s="981"/>
    </row>
    <row r="5" spans="1:7" s="267" customFormat="1" ht="17" thickBot="1">
      <c r="A5" s="1067" t="s">
        <v>11</v>
      </c>
      <c r="B5" s="1068"/>
      <c r="C5" s="365" t="s">
        <v>220</v>
      </c>
      <c r="D5" s="365" t="s">
        <v>221</v>
      </c>
      <c r="E5" s="365" t="s">
        <v>222</v>
      </c>
      <c r="F5" s="365" t="s">
        <v>223</v>
      </c>
      <c r="G5" s="366" t="s">
        <v>224</v>
      </c>
    </row>
    <row r="6" spans="1:7" s="267" customFormat="1" ht="16">
      <c r="A6" s="1174" t="str">
        <f>'Annotated Scorecard 24x36 (PS1)'!M20</f>
        <v>SS 1.0</v>
      </c>
      <c r="B6" s="1175"/>
      <c r="C6" s="420" t="str">
        <f>'Annotated Scorecard 24x36 (PS1)'!N20</f>
        <v>Site Selection</v>
      </c>
      <c r="D6" s="1171">
        <f>'Annotated Scorecard 24x36 (PS1)'!P20</f>
        <v>2</v>
      </c>
      <c r="E6" s="1171">
        <f>'Annotated Scorecard 24x36 (PS1)'!Q20</f>
        <v>0</v>
      </c>
      <c r="F6" s="442"/>
      <c r="G6" s="391"/>
    </row>
    <row r="7" spans="1:7" s="267" customFormat="1" ht="16">
      <c r="A7" s="1176"/>
      <c r="B7" s="1177"/>
      <c r="C7" s="268" t="s">
        <v>717</v>
      </c>
      <c r="D7" s="1172"/>
      <c r="E7" s="1172"/>
      <c r="F7" s="321"/>
      <c r="G7" s="393"/>
    </row>
    <row r="8" spans="1:7" s="267" customFormat="1" ht="17" thickBot="1">
      <c r="A8" s="1178"/>
      <c r="B8" s="1179"/>
      <c r="C8" s="387" t="s">
        <v>577</v>
      </c>
      <c r="D8" s="1173"/>
      <c r="E8" s="1173"/>
      <c r="F8" s="439"/>
      <c r="G8" s="399"/>
    </row>
    <row r="9" spans="1:7" s="267" customFormat="1" ht="17">
      <c r="A9" s="1180" t="str">
        <f>'Annotated Scorecard 24x36 (PS1)'!M21</f>
        <v>SS 2.1</v>
      </c>
      <c r="B9" s="1181"/>
      <c r="C9" s="388" t="str">
        <f>'Annotated Scorecard 24x36 (PS1)'!N21</f>
        <v>Environmentally Sensitive Land / Preserve Greenspce &amp; Parklands</v>
      </c>
      <c r="D9" s="429">
        <f>'Annotated Scorecard 24x36 (PS1)'!P21</f>
        <v>2</v>
      </c>
      <c r="E9" s="429">
        <f>'Annotated Scorecard 24x36 (PS1)'!Q21</f>
        <v>0</v>
      </c>
      <c r="F9" s="414"/>
      <c r="G9" s="391"/>
    </row>
    <row r="10" spans="1:7" s="267" customFormat="1" ht="16">
      <c r="A10" s="392"/>
      <c r="B10" s="235" t="s">
        <v>580</v>
      </c>
      <c r="C10" s="236" t="s">
        <v>581</v>
      </c>
      <c r="D10" s="1182">
        <v>1</v>
      </c>
      <c r="E10" s="1006"/>
      <c r="F10" s="266"/>
      <c r="G10" s="393"/>
    </row>
    <row r="11" spans="1:7" s="267" customFormat="1" ht="16">
      <c r="A11" s="392"/>
      <c r="B11" s="235" t="s">
        <v>583</v>
      </c>
      <c r="C11" s="236" t="s">
        <v>584</v>
      </c>
      <c r="D11" s="1183"/>
      <c r="E11" s="1007"/>
      <c r="F11" s="270"/>
      <c r="G11" s="393"/>
    </row>
    <row r="12" spans="1:7" s="267" customFormat="1" ht="16">
      <c r="A12" s="392"/>
      <c r="B12" s="235" t="s">
        <v>586</v>
      </c>
      <c r="C12" s="236" t="s">
        <v>587</v>
      </c>
      <c r="D12" s="1183"/>
      <c r="E12" s="1007"/>
      <c r="F12" s="270"/>
      <c r="G12" s="393"/>
    </row>
    <row r="13" spans="1:7" s="267" customFormat="1" ht="16">
      <c r="A13" s="392"/>
      <c r="B13" s="235" t="s">
        <v>589</v>
      </c>
      <c r="C13" s="236" t="s">
        <v>590</v>
      </c>
      <c r="D13" s="1188"/>
      <c r="E13" s="1008"/>
      <c r="F13" s="270"/>
      <c r="G13" s="393"/>
    </row>
    <row r="14" spans="1:7" s="267" customFormat="1" ht="16">
      <c r="A14" s="392"/>
      <c r="B14" s="235" t="s">
        <v>592</v>
      </c>
      <c r="C14" s="236" t="s">
        <v>593</v>
      </c>
      <c r="D14" s="1182">
        <v>1</v>
      </c>
      <c r="E14" s="1185"/>
      <c r="F14" s="270"/>
      <c r="G14" s="393"/>
    </row>
    <row r="15" spans="1:7" s="267" customFormat="1" ht="16">
      <c r="A15" s="392"/>
      <c r="B15" s="235" t="s">
        <v>595</v>
      </c>
      <c r="C15" s="236" t="s">
        <v>596</v>
      </c>
      <c r="D15" s="1183"/>
      <c r="E15" s="1186"/>
      <c r="F15" s="270"/>
      <c r="G15" s="393"/>
    </row>
    <row r="16" spans="1:7" s="267" customFormat="1" ht="17" thickBot="1">
      <c r="A16" s="394"/>
      <c r="B16" s="395" t="s">
        <v>598</v>
      </c>
      <c r="C16" s="396" t="s">
        <v>599</v>
      </c>
      <c r="D16" s="1184"/>
      <c r="E16" s="1187"/>
      <c r="F16" s="439"/>
      <c r="G16" s="399"/>
    </row>
    <row r="17" spans="1:7" s="267" customFormat="1" ht="16">
      <c r="A17" s="1180" t="str">
        <f>'Annotated Scorecard 24x36 (PS1)'!M22</f>
        <v>SS 3.1</v>
      </c>
      <c r="B17" s="1181"/>
      <c r="C17" s="420" t="str">
        <f>'Annotated Scorecard 24x36 (PS1)'!N22</f>
        <v>Minimize Site Disturbance</v>
      </c>
      <c r="D17" s="1103">
        <f>'Annotated Scorecard 24x36 (PS1)'!P22</f>
        <v>1</v>
      </c>
      <c r="E17" s="1103">
        <f>'Annotated Scorecard 24x36 (PS1)'!Q22</f>
        <v>0</v>
      </c>
      <c r="F17" s="389"/>
      <c r="G17" s="391"/>
    </row>
    <row r="18" spans="1:7" s="267" customFormat="1" ht="16">
      <c r="A18" s="392"/>
      <c r="B18" s="279" t="s">
        <v>601</v>
      </c>
      <c r="C18" s="236" t="s">
        <v>602</v>
      </c>
      <c r="D18" s="1104"/>
      <c r="E18" s="1104"/>
      <c r="F18" s="270"/>
      <c r="G18" s="393"/>
    </row>
    <row r="19" spans="1:7" s="267" customFormat="1" ht="16">
      <c r="A19" s="392"/>
      <c r="B19" s="279" t="s">
        <v>605</v>
      </c>
      <c r="C19" s="236" t="s">
        <v>606</v>
      </c>
      <c r="D19" s="1104"/>
      <c r="E19" s="1104"/>
      <c r="F19" s="270"/>
      <c r="G19" s="393"/>
    </row>
    <row r="20" spans="1:7" s="267" customFormat="1" ht="17" thickBot="1">
      <c r="A20" s="394"/>
      <c r="B20" s="443" t="s">
        <v>608</v>
      </c>
      <c r="C20" s="396" t="s">
        <v>609</v>
      </c>
      <c r="D20" s="1105"/>
      <c r="E20" s="1105"/>
      <c r="F20" s="396"/>
      <c r="G20" s="399"/>
    </row>
    <row r="21" spans="1:7" s="281" customFormat="1" ht="35" thickBot="1">
      <c r="A21" s="990" t="str">
        <f>'Annotated Scorecard 24x36 (PS1)'!M23</f>
        <v>SS 4.0</v>
      </c>
      <c r="B21" s="991"/>
      <c r="C21" s="418" t="str">
        <f>'Annotated Scorecard 24x36 (PS1)'!N23</f>
        <v>Construction Site Runoff Control and Sedimentation</v>
      </c>
      <c r="D21" s="408">
        <f>'Annotated Scorecard 24x36 (PS1)'!P23</f>
        <v>1</v>
      </c>
      <c r="E21" s="408">
        <f>'Annotated Scorecard 24x36 (PS1)'!Q23</f>
        <v>0</v>
      </c>
      <c r="F21" s="419" t="s">
        <v>718</v>
      </c>
      <c r="G21" s="449"/>
    </row>
    <row r="22" spans="1:7" s="281" customFormat="1" ht="16">
      <c r="A22" s="1180" t="str">
        <f>'Annotated Scorecard 24x36 (PS1)'!M24</f>
        <v>SS 5.1</v>
      </c>
      <c r="B22" s="1181"/>
      <c r="C22" s="420" t="str">
        <f>'Annotated Scorecard 24x36 (PS1)'!N24</f>
        <v>Post Construction Stormwater Management</v>
      </c>
      <c r="D22" s="1103">
        <f>'Annotated Scorecard 24x36 (PS1)'!P24</f>
        <v>2</v>
      </c>
      <c r="E22" s="1103">
        <f>'Annotated Scorecard 24x36 (PS1)'!Q24</f>
        <v>0</v>
      </c>
      <c r="F22" s="442"/>
      <c r="G22" s="450"/>
    </row>
    <row r="23" spans="1:7" s="281" customFormat="1" ht="16">
      <c r="A23" s="392"/>
      <c r="B23" s="279" t="s">
        <v>611</v>
      </c>
      <c r="C23" s="236" t="s">
        <v>612</v>
      </c>
      <c r="D23" s="1104"/>
      <c r="E23" s="1104"/>
      <c r="F23" s="270"/>
      <c r="G23" s="445"/>
    </row>
    <row r="24" spans="1:7" s="281" customFormat="1" ht="49.5" customHeight="1">
      <c r="A24" s="392"/>
      <c r="B24" s="279" t="s">
        <v>615</v>
      </c>
      <c r="C24" s="236" t="s">
        <v>616</v>
      </c>
      <c r="D24" s="1104"/>
      <c r="E24" s="1104"/>
      <c r="F24" s="270" t="s">
        <v>719</v>
      </c>
      <c r="G24" s="445"/>
    </row>
    <row r="25" spans="1:7" s="281" customFormat="1" ht="18" thickBot="1">
      <c r="A25" s="394"/>
      <c r="B25" s="443" t="s">
        <v>618</v>
      </c>
      <c r="C25" s="396" t="s">
        <v>619</v>
      </c>
      <c r="D25" s="1105"/>
      <c r="E25" s="1105"/>
      <c r="F25" s="439" t="s">
        <v>720</v>
      </c>
      <c r="G25" s="448"/>
    </row>
    <row r="26" spans="1:7" s="267" customFormat="1" ht="16">
      <c r="A26" s="1180" t="str">
        <f>'Annotated Scorecard 24x36 (PS1)'!M25</f>
        <v>SS 6.1</v>
      </c>
      <c r="B26" s="1181"/>
      <c r="C26" s="420" t="str">
        <f>'Annotated Scorecard 24x36 (PS1)'!N25</f>
        <v>Central location</v>
      </c>
      <c r="D26" s="406">
        <f>'Annotated Scorecard 24x36 (PS1)'!P25</f>
        <v>2</v>
      </c>
      <c r="E26" s="406">
        <f>'Annotated Scorecard 24x36 (PS1)'!Q25</f>
        <v>0</v>
      </c>
      <c r="F26" s="442"/>
      <c r="G26" s="391"/>
    </row>
    <row r="27" spans="1:7" s="267" customFormat="1" ht="16">
      <c r="A27" s="444"/>
      <c r="B27" s="279" t="s">
        <v>621</v>
      </c>
      <c r="C27" s="280" t="s">
        <v>622</v>
      </c>
      <c r="D27" s="1106" t="s">
        <v>623</v>
      </c>
      <c r="E27" s="256"/>
      <c r="F27" s="236"/>
      <c r="G27" s="393"/>
    </row>
    <row r="28" spans="1:7" s="267" customFormat="1" ht="16">
      <c r="A28" s="444"/>
      <c r="B28" s="279" t="s">
        <v>626</v>
      </c>
      <c r="C28" s="280" t="s">
        <v>627</v>
      </c>
      <c r="D28" s="1189"/>
      <c r="E28" s="256"/>
      <c r="F28" s="236"/>
      <c r="G28" s="393"/>
    </row>
    <row r="29" spans="1:7" s="267" customFormat="1" ht="17" thickBot="1">
      <c r="A29" s="446"/>
      <c r="B29" s="443" t="s">
        <v>628</v>
      </c>
      <c r="C29" s="447" t="s">
        <v>629</v>
      </c>
      <c r="D29" s="1107"/>
      <c r="E29" s="333"/>
      <c r="F29" s="396"/>
      <c r="G29" s="399"/>
    </row>
    <row r="30" spans="1:7" s="267" customFormat="1" ht="17" thickBot="1">
      <c r="A30" s="990" t="str">
        <f>'Annotated Scorecard 24x36 (PS1)'!M26</f>
        <v>SS 7.1</v>
      </c>
      <c r="B30" s="991"/>
      <c r="C30" s="418" t="str">
        <f>'Annotated Scorecard 24x36 (PS1)'!N26</f>
        <v>Located Near Public Transportation</v>
      </c>
      <c r="D30" s="408">
        <f>'Annotated Scorecard 24x36 (PS1)'!P26</f>
        <v>1</v>
      </c>
      <c r="E30" s="408">
        <f>'Annotated Scorecard 24x36 (PS1)'!Q26</f>
        <v>0</v>
      </c>
      <c r="F30" s="382"/>
      <c r="G30" s="384"/>
    </row>
    <row r="31" spans="1:7" s="267" customFormat="1" ht="16">
      <c r="A31" s="1180" t="str">
        <f>'Annotated Scorecard 24x36 (PS1)'!M27</f>
        <v>SS 8.1</v>
      </c>
      <c r="B31" s="1181"/>
      <c r="C31" s="420" t="str">
        <f>'Annotated Scorecard 24x36 (PS1)'!N27</f>
        <v>Joint-Use of Facilities</v>
      </c>
      <c r="D31" s="406">
        <f>'Annotated Scorecard 24x36 (PS1)'!P27</f>
        <v>2</v>
      </c>
      <c r="E31" s="406">
        <f>'Annotated Scorecard 24x36 (PS1)'!Q27</f>
        <v>0</v>
      </c>
      <c r="F31" s="389"/>
      <c r="G31" s="391"/>
    </row>
    <row r="32" spans="1:7" s="267" customFormat="1" ht="16">
      <c r="A32" s="392"/>
      <c r="B32" s="279" t="s">
        <v>633</v>
      </c>
      <c r="C32" s="236" t="s">
        <v>634</v>
      </c>
      <c r="D32" s="1190" t="s">
        <v>635</v>
      </c>
      <c r="E32" s="256"/>
      <c r="F32" s="207"/>
      <c r="G32" s="393"/>
    </row>
    <row r="33" spans="1:7" s="267" customFormat="1" ht="16">
      <c r="A33" s="392"/>
      <c r="B33" s="279" t="s">
        <v>636</v>
      </c>
      <c r="C33" s="236" t="s">
        <v>637</v>
      </c>
      <c r="D33" s="1191"/>
      <c r="E33" s="256"/>
      <c r="F33" s="236"/>
      <c r="G33" s="393"/>
    </row>
    <row r="34" spans="1:7" s="267" customFormat="1" ht="16">
      <c r="A34" s="392"/>
      <c r="B34" s="279" t="s">
        <v>638</v>
      </c>
      <c r="C34" s="236" t="s">
        <v>639</v>
      </c>
      <c r="D34" s="1191"/>
      <c r="E34" s="256"/>
      <c r="F34" s="236"/>
      <c r="G34" s="393"/>
    </row>
    <row r="35" spans="1:7" s="267" customFormat="1" ht="16">
      <c r="A35" s="392"/>
      <c r="B35" s="279" t="s">
        <v>640</v>
      </c>
      <c r="C35" s="236" t="s">
        <v>641</v>
      </c>
      <c r="D35" s="1191"/>
      <c r="E35" s="256"/>
      <c r="F35" s="1196"/>
      <c r="G35" s="393"/>
    </row>
    <row r="36" spans="1:7" s="267" customFormat="1" ht="17" thickBot="1">
      <c r="A36" s="394"/>
      <c r="B36" s="443" t="s">
        <v>642</v>
      </c>
      <c r="C36" s="396" t="s">
        <v>643</v>
      </c>
      <c r="D36" s="1192"/>
      <c r="E36" s="333"/>
      <c r="F36" s="1195"/>
      <c r="G36" s="399"/>
    </row>
    <row r="37" spans="1:7" s="267" customFormat="1" ht="16">
      <c r="A37" s="1180" t="str">
        <f>'Annotated Scorecard 24x36 (PS1)'!M28</f>
        <v>SS 9.1</v>
      </c>
      <c r="B37" s="1181"/>
      <c r="C37" s="420" t="str">
        <f>'Annotated Scorecard 24x36 (PS1)'!N28</f>
        <v>Human-Powered Transportation</v>
      </c>
      <c r="D37" s="406">
        <f>'Annotated Scorecard 24x36 (PS1)'!P28</f>
        <v>2</v>
      </c>
      <c r="E37" s="406">
        <f>'Annotated Scorecard 24x36 (PS1)'!Q28</f>
        <v>0</v>
      </c>
      <c r="F37" s="389"/>
      <c r="G37" s="391"/>
    </row>
    <row r="38" spans="1:7" s="267" customFormat="1" ht="17">
      <c r="A38" s="392"/>
      <c r="B38" s="279" t="s">
        <v>644</v>
      </c>
      <c r="C38" s="236" t="s">
        <v>645</v>
      </c>
      <c r="D38" s="238">
        <v>1</v>
      </c>
      <c r="E38" s="256"/>
      <c r="F38" s="270" t="s">
        <v>721</v>
      </c>
      <c r="G38" s="393"/>
    </row>
    <row r="39" spans="1:7" s="267" customFormat="1" ht="51">
      <c r="A39" s="392"/>
      <c r="B39" s="279" t="s">
        <v>648</v>
      </c>
      <c r="C39" s="236" t="s">
        <v>649</v>
      </c>
      <c r="D39" s="1106" t="s">
        <v>650</v>
      </c>
      <c r="E39" s="256"/>
      <c r="F39" s="207" t="s">
        <v>722</v>
      </c>
      <c r="G39" s="393"/>
    </row>
    <row r="40" spans="1:7" s="267" customFormat="1" ht="69" thickBot="1">
      <c r="A40" s="394"/>
      <c r="B40" s="443" t="s">
        <v>652</v>
      </c>
      <c r="C40" s="396" t="s">
        <v>653</v>
      </c>
      <c r="D40" s="1107"/>
      <c r="E40" s="333"/>
      <c r="F40" s="407" t="s">
        <v>723</v>
      </c>
      <c r="G40" s="399"/>
    </row>
    <row r="41" spans="1:7" s="267" customFormat="1" ht="17" thickBot="1">
      <c r="A41" s="990" t="str">
        <f>'Annotated Scorecard 24x36 (PS1)'!M29</f>
        <v>SS 10.1</v>
      </c>
      <c r="B41" s="991"/>
      <c r="C41" s="418" t="str">
        <f>'Annotated Scorecard 24x36 (PS1)'!N29</f>
        <v>Reduce Heat Islands - Landscaping and Sites</v>
      </c>
      <c r="D41" s="408">
        <f>'Annotated Scorecard 24x36 (PS1)'!P29</f>
        <v>1</v>
      </c>
      <c r="E41" s="408">
        <f>'Annotated Scorecard 24x36 (PS1)'!Q29</f>
        <v>0</v>
      </c>
      <c r="F41" s="382"/>
      <c r="G41" s="384"/>
    </row>
    <row r="42" spans="1:7" s="267" customFormat="1" ht="14.25" customHeight="1">
      <c r="A42" s="1180" t="str">
        <f>'Annotated Scorecard 24x36 (PS1)'!M30</f>
        <v>SS 11.1</v>
      </c>
      <c r="B42" s="1181"/>
      <c r="C42" s="420" t="str">
        <f>'Annotated Scorecard 24x36 (PS1)'!N30</f>
        <v>Reduce Heat Islands - Cool/Green Roofs and Green Walls</v>
      </c>
      <c r="D42" s="406">
        <f>'Annotated Scorecard 24x36 (PS1)'!P30</f>
        <v>1</v>
      </c>
      <c r="E42" s="406">
        <f>'Annotated Scorecard 24x36 (PS1)'!Q30</f>
        <v>0</v>
      </c>
      <c r="F42" s="1193" t="s">
        <v>724</v>
      </c>
      <c r="G42" s="391"/>
    </row>
    <row r="43" spans="1:7" s="267" customFormat="1" ht="15.75" customHeight="1">
      <c r="A43" s="392"/>
      <c r="B43" s="235" t="s">
        <v>656</v>
      </c>
      <c r="C43" s="236" t="s">
        <v>657</v>
      </c>
      <c r="D43" s="1106" t="s">
        <v>650</v>
      </c>
      <c r="E43" s="256"/>
      <c r="F43" s="1194"/>
      <c r="G43" s="393"/>
    </row>
    <row r="44" spans="1:7" s="267" customFormat="1" ht="16">
      <c r="A44" s="392"/>
      <c r="B44" s="235" t="s">
        <v>658</v>
      </c>
      <c r="C44" s="236" t="s">
        <v>659</v>
      </c>
      <c r="D44" s="1197"/>
      <c r="E44" s="256"/>
      <c r="F44" s="1194"/>
      <c r="G44" s="393"/>
    </row>
    <row r="45" spans="1:7" s="267" customFormat="1" ht="17" thickBot="1">
      <c r="A45" s="394"/>
      <c r="B45" s="395" t="s">
        <v>660</v>
      </c>
      <c r="C45" s="396" t="s">
        <v>661</v>
      </c>
      <c r="D45" s="507">
        <v>1</v>
      </c>
      <c r="E45" s="333"/>
      <c r="F45" s="1195"/>
      <c r="G45" s="399"/>
    </row>
    <row r="46" spans="1:7" s="267" customFormat="1" ht="16">
      <c r="A46" s="1180" t="str">
        <f>'Annotated Scorecard 24x36 (PS1)'!M31</f>
        <v>SS 12.1</v>
      </c>
      <c r="B46" s="1181"/>
      <c r="C46" s="420" t="str">
        <f>'Annotated Scorecard 24x36 (PS1)'!N31</f>
        <v>Avoid Light Pollution and Unnecessary Lighting</v>
      </c>
      <c r="D46" s="406">
        <f>'Annotated Scorecard 24x36 (PS1)'!P31</f>
        <v>2</v>
      </c>
      <c r="E46" s="406">
        <f>'Annotated Scorecard 24x36 (PS1)'!Q31</f>
        <v>0</v>
      </c>
      <c r="F46" s="1193" t="s">
        <v>725</v>
      </c>
      <c r="G46" s="391"/>
    </row>
    <row r="47" spans="1:7" s="267" customFormat="1" ht="15.75" customHeight="1">
      <c r="A47" s="392"/>
      <c r="B47" s="235" t="s">
        <v>663</v>
      </c>
      <c r="C47" s="236" t="s">
        <v>664</v>
      </c>
      <c r="D47" s="238">
        <v>1</v>
      </c>
      <c r="E47" s="256"/>
      <c r="F47" s="1194"/>
      <c r="G47" s="393"/>
    </row>
    <row r="48" spans="1:7" s="267" customFormat="1" ht="17" thickBot="1">
      <c r="A48" s="394"/>
      <c r="B48" s="395" t="s">
        <v>665</v>
      </c>
      <c r="C48" s="396" t="s">
        <v>666</v>
      </c>
      <c r="D48" s="397">
        <v>1</v>
      </c>
      <c r="E48" s="333"/>
      <c r="F48" s="1195"/>
      <c r="G48" s="399"/>
    </row>
    <row r="49" spans="1:7" s="267" customFormat="1" ht="16">
      <c r="A49" s="1180" t="str">
        <f>'Annotated Scorecard 24x36 (PS1)'!M32</f>
        <v>SS 13.1</v>
      </c>
      <c r="B49" s="1181"/>
      <c r="C49" s="420" t="str">
        <f>'Annotated Scorecard 24x36 (PS1)'!N32</f>
        <v>School Gardens</v>
      </c>
      <c r="D49" s="406">
        <f>'Annotated Scorecard 24x36 (PS1)'!P32</f>
        <v>1</v>
      </c>
      <c r="E49" s="406">
        <f>'Annotated Scorecard 24x36 (PS1)'!Q32</f>
        <v>0</v>
      </c>
      <c r="F49" s="389"/>
      <c r="G49" s="391"/>
    </row>
    <row r="50" spans="1:7" s="267" customFormat="1" ht="68">
      <c r="A50" s="392"/>
      <c r="B50" s="235" t="s">
        <v>667</v>
      </c>
      <c r="C50" s="236" t="s">
        <v>668</v>
      </c>
      <c r="D50" s="1106" t="s">
        <v>650</v>
      </c>
      <c r="E50" s="256"/>
      <c r="F50" s="207" t="s">
        <v>726</v>
      </c>
      <c r="G50" s="393"/>
    </row>
    <row r="51" spans="1:7" ht="49" thickBot="1">
      <c r="A51" s="394"/>
      <c r="B51" s="395" t="s">
        <v>670</v>
      </c>
      <c r="C51" s="396" t="s">
        <v>671</v>
      </c>
      <c r="D51" s="1107"/>
      <c r="E51" s="333"/>
      <c r="F51" s="466" t="s">
        <v>727</v>
      </c>
      <c r="G51" s="468"/>
    </row>
    <row r="52" spans="1:7" ht="17" thickBot="1">
      <c r="A52" s="990" t="str">
        <f>'Annotated Scorecard 24x36 (PS1)'!M33</f>
        <v>SS 14.1</v>
      </c>
      <c r="B52" s="991"/>
      <c r="C52" s="418" t="str">
        <f>'Annotated Scorecard 24x36 (PS1)'!N33</f>
        <v>Use Locally Native Plants for  Landscape</v>
      </c>
      <c r="D52" s="408">
        <f>'Annotated Scorecard 24x36 (PS1)'!P33</f>
        <v>1</v>
      </c>
      <c r="E52" s="408">
        <f>'Annotated Scorecard 24x36 (PS1)'!Q33</f>
        <v>0</v>
      </c>
      <c r="F52" s="441"/>
      <c r="G52" s="457"/>
    </row>
    <row r="53" spans="1:7" ht="17" thickBot="1">
      <c r="A53" s="267"/>
      <c r="B53" s="267"/>
      <c r="C53" s="267"/>
      <c r="D53" s="440" t="s">
        <v>18</v>
      </c>
      <c r="E53" s="413">
        <f>SUM(E6:E49)</f>
        <v>0</v>
      </c>
    </row>
  </sheetData>
  <sheetProtection sheet="1" objects="1" scenarios="1" formatCells="0" formatColumns="0" formatRows="0"/>
  <mergeCells count="37">
    <mergeCell ref="A49:B49"/>
    <mergeCell ref="D50:D51"/>
    <mergeCell ref="A52:B52"/>
    <mergeCell ref="D43:D44"/>
    <mergeCell ref="A46:B46"/>
    <mergeCell ref="D27:D29"/>
    <mergeCell ref="A31:B31"/>
    <mergeCell ref="D32:D36"/>
    <mergeCell ref="F46:F48"/>
    <mergeCell ref="F42:F45"/>
    <mergeCell ref="A41:B41"/>
    <mergeCell ref="A30:B30"/>
    <mergeCell ref="F35:F36"/>
    <mergeCell ref="D39:D40"/>
    <mergeCell ref="A42:B42"/>
    <mergeCell ref="A37:B37"/>
    <mergeCell ref="A9:B9"/>
    <mergeCell ref="D14:D16"/>
    <mergeCell ref="E14:E16"/>
    <mergeCell ref="A17:B17"/>
    <mergeCell ref="A26:B26"/>
    <mergeCell ref="D10:D13"/>
    <mergeCell ref="E10:E13"/>
    <mergeCell ref="D17:D20"/>
    <mergeCell ref="E17:E20"/>
    <mergeCell ref="A21:B21"/>
    <mergeCell ref="A22:B22"/>
    <mergeCell ref="D22:D25"/>
    <mergeCell ref="E22:E25"/>
    <mergeCell ref="D6:D8"/>
    <mergeCell ref="E6:E8"/>
    <mergeCell ref="A1:G1"/>
    <mergeCell ref="A2:G2"/>
    <mergeCell ref="A3:G3"/>
    <mergeCell ref="A4:G4"/>
    <mergeCell ref="A5:B5"/>
    <mergeCell ref="A6:B8"/>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References!$B$2:$B$3</xm:f>
          </x14:formula1>
          <xm:sqref>E10 E27:E29 E38:E40 E14:E16 E32:E36 E43:E45 E47:E48 E50:E51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126"/>
  <sheetViews>
    <sheetView tabSelected="1" showWhiteSpace="0" view="pageBreakPreview" zoomScale="55" zoomScaleNormal="25" zoomScaleSheetLayoutView="55" zoomScalePageLayoutView="70" workbookViewId="0">
      <selection activeCell="J57" sqref="J57"/>
    </sheetView>
  </sheetViews>
  <sheetFormatPr baseColWidth="10" defaultColWidth="9.1640625" defaultRowHeight="15"/>
  <cols>
    <col min="1" max="1" width="11.33203125" style="1" customWidth="1"/>
    <col min="2" max="2" width="65.6640625" style="1" customWidth="1"/>
    <col min="3" max="6" width="9" style="1" customWidth="1"/>
    <col min="7" max="9" width="9" style="1" hidden="1" customWidth="1"/>
    <col min="10" max="11" width="70.6640625" style="1" customWidth="1"/>
    <col min="12" max="12" width="6.6640625" style="1" customWidth="1"/>
    <col min="13" max="13" width="11.33203125" style="1" customWidth="1"/>
    <col min="14" max="14" width="65.6640625" style="1" customWidth="1"/>
    <col min="15" max="15" width="9.5" style="1" customWidth="1"/>
    <col min="16" max="18" width="8.5" style="1" customWidth="1"/>
    <col min="19" max="21" width="8.5" style="1" hidden="1" customWidth="1"/>
    <col min="22" max="23" width="70.6640625" style="1" customWidth="1"/>
    <col min="24" max="24" width="3.1640625" style="1" customWidth="1"/>
    <col min="25" max="25" width="40.1640625" style="1" customWidth="1"/>
    <col min="26" max="16384" width="9.1640625" style="1"/>
  </cols>
  <sheetData>
    <row r="1" spans="1:25" ht="31">
      <c r="A1" s="937" t="s">
        <v>0</v>
      </c>
      <c r="B1" s="937"/>
      <c r="C1" s="937"/>
      <c r="D1" s="937"/>
      <c r="E1" s="937"/>
      <c r="F1" s="937"/>
      <c r="G1" s="937"/>
      <c r="H1" s="937"/>
      <c r="I1" s="937"/>
      <c r="J1" s="937"/>
      <c r="K1" s="937"/>
      <c r="L1" s="937"/>
      <c r="M1" s="937"/>
      <c r="N1" s="937"/>
      <c r="O1" s="937"/>
      <c r="P1" s="937"/>
      <c r="Q1" s="937"/>
      <c r="R1" s="937"/>
      <c r="S1" s="937"/>
      <c r="T1" s="937"/>
      <c r="U1" s="937"/>
      <c r="V1" s="937"/>
      <c r="W1" s="937"/>
      <c r="Y1" s="931" t="s">
        <v>1</v>
      </c>
    </row>
    <row r="2" spans="1:25" ht="26.25" customHeight="1">
      <c r="A2" s="949" t="s">
        <v>2</v>
      </c>
      <c r="B2" s="950"/>
      <c r="C2" s="950"/>
      <c r="D2" s="950"/>
      <c r="E2" s="950"/>
      <c r="F2" s="950"/>
      <c r="G2" s="950"/>
      <c r="H2" s="950"/>
      <c r="I2" s="950"/>
      <c r="J2" s="950"/>
      <c r="K2" s="950"/>
      <c r="L2" s="950"/>
      <c r="M2" s="950"/>
      <c r="N2" s="203"/>
      <c r="O2" s="948" t="s">
        <v>3</v>
      </c>
      <c r="P2" s="948"/>
      <c r="Q2" s="948"/>
      <c r="R2" s="948"/>
      <c r="S2" s="948"/>
      <c r="T2" s="948"/>
      <c r="U2" s="948"/>
      <c r="V2" s="948"/>
      <c r="W2" s="948"/>
      <c r="Y2" s="932"/>
    </row>
    <row r="3" spans="1:25" ht="26">
      <c r="A3" s="942" t="s">
        <v>4</v>
      </c>
      <c r="B3" s="943"/>
      <c r="C3" s="944"/>
      <c r="D3" s="944"/>
      <c r="E3" s="944"/>
      <c r="F3" s="944"/>
      <c r="G3" s="944"/>
      <c r="H3" s="944"/>
      <c r="I3" s="944"/>
      <c r="J3" s="945"/>
      <c r="K3" s="29"/>
      <c r="L3" s="4"/>
      <c r="M3" s="14"/>
      <c r="N3" s="203"/>
      <c r="O3" s="948"/>
      <c r="P3" s="948"/>
      <c r="Q3" s="948"/>
      <c r="R3" s="948"/>
      <c r="S3" s="948"/>
      <c r="T3" s="948"/>
      <c r="U3" s="948"/>
      <c r="V3" s="948"/>
      <c r="W3" s="948"/>
      <c r="Y3" s="932"/>
    </row>
    <row r="4" spans="1:25" ht="26">
      <c r="A4" s="946" t="s">
        <v>5</v>
      </c>
      <c r="B4" s="947"/>
      <c r="C4" s="938"/>
      <c r="D4" s="938"/>
      <c r="E4" s="938"/>
      <c r="F4" s="938"/>
      <c r="G4" s="938"/>
      <c r="H4" s="938"/>
      <c r="I4" s="938"/>
      <c r="J4" s="939"/>
      <c r="K4" s="242" t="s">
        <v>6</v>
      </c>
      <c r="L4" s="940"/>
      <c r="M4" s="941"/>
      <c r="N4" s="203"/>
      <c r="O4" s="948"/>
      <c r="P4" s="948"/>
      <c r="Q4" s="948"/>
      <c r="R4" s="948"/>
      <c r="S4" s="948"/>
      <c r="T4" s="948"/>
      <c r="U4" s="948"/>
      <c r="V4" s="948"/>
      <c r="W4" s="948"/>
      <c r="Y4" s="932"/>
    </row>
    <row r="5" spans="1:25" ht="25.5" customHeight="1">
      <c r="A5" s="946" t="s">
        <v>7</v>
      </c>
      <c r="B5" s="947"/>
      <c r="C5" s="954"/>
      <c r="D5" s="954"/>
      <c r="E5" s="954"/>
      <c r="F5" s="954"/>
      <c r="G5" s="954"/>
      <c r="H5" s="954"/>
      <c r="I5" s="954"/>
      <c r="J5" s="955"/>
      <c r="K5" s="953" t="s">
        <v>8</v>
      </c>
      <c r="L5" s="940"/>
      <c r="M5" s="941"/>
      <c r="N5" s="203"/>
      <c r="O5" s="948"/>
      <c r="P5" s="948"/>
      <c r="Q5" s="948"/>
      <c r="R5" s="948"/>
      <c r="S5" s="948"/>
      <c r="T5" s="948"/>
      <c r="U5" s="948"/>
      <c r="V5" s="948"/>
      <c r="W5" s="948"/>
      <c r="Y5" s="932"/>
    </row>
    <row r="6" spans="1:25" ht="29.25" customHeight="1">
      <c r="B6" s="243" t="s">
        <v>9</v>
      </c>
      <c r="C6" s="938"/>
      <c r="D6" s="938"/>
      <c r="E6" s="938"/>
      <c r="F6" s="938"/>
      <c r="G6" s="938"/>
      <c r="H6" s="938"/>
      <c r="I6" s="938"/>
      <c r="J6" s="939"/>
      <c r="K6" s="953"/>
      <c r="L6" s="48"/>
      <c r="M6" s="290"/>
      <c r="N6" s="204"/>
      <c r="O6" s="948"/>
      <c r="P6" s="948"/>
      <c r="Q6" s="948"/>
      <c r="R6" s="948"/>
      <c r="S6" s="948"/>
      <c r="T6" s="948"/>
      <c r="U6" s="948"/>
      <c r="V6" s="948"/>
      <c r="W6" s="948"/>
      <c r="Y6" s="932"/>
    </row>
    <row r="7" spans="1:25" ht="29.25" customHeight="1">
      <c r="B7" s="243" t="s">
        <v>10</v>
      </c>
      <c r="C7" s="951"/>
      <c r="D7" s="951"/>
      <c r="E7" s="951"/>
      <c r="F7" s="951"/>
      <c r="G7" s="951"/>
      <c r="H7" s="951"/>
      <c r="I7" s="951"/>
      <c r="J7" s="952"/>
      <c r="K7" s="362"/>
      <c r="L7" s="52"/>
      <c r="M7" s="13"/>
      <c r="O7" s="948"/>
      <c r="P7" s="948"/>
      <c r="Q7" s="948"/>
      <c r="R7" s="948"/>
      <c r="S7" s="948"/>
      <c r="T7" s="948"/>
      <c r="U7" s="948"/>
      <c r="V7" s="948"/>
      <c r="W7" s="948"/>
      <c r="Y7" s="931" t="s">
        <v>1</v>
      </c>
    </row>
    <row r="8" spans="1:25" ht="15" customHeight="1">
      <c r="A8" s="67"/>
      <c r="L8" s="35"/>
      <c r="Y8" s="932"/>
    </row>
    <row r="9" spans="1:25" ht="105" customHeight="1">
      <c r="A9" s="924" t="s">
        <v>11</v>
      </c>
      <c r="B9" s="925"/>
      <c r="C9" s="74" t="s">
        <v>12</v>
      </c>
      <c r="D9" s="74" t="s">
        <v>13</v>
      </c>
      <c r="E9" s="74" t="s">
        <v>14</v>
      </c>
      <c r="F9" s="74" t="s">
        <v>1004</v>
      </c>
      <c r="G9" s="74" t="s">
        <v>1015</v>
      </c>
      <c r="H9" s="74" t="s">
        <v>1016</v>
      </c>
      <c r="I9" s="74" t="s">
        <v>1017</v>
      </c>
      <c r="J9" s="75" t="s">
        <v>15</v>
      </c>
      <c r="K9" s="76" t="s">
        <v>16</v>
      </c>
      <c r="L9" s="46"/>
      <c r="M9" s="924" t="s">
        <v>11</v>
      </c>
      <c r="N9" s="936"/>
      <c r="O9" s="77" t="s">
        <v>12</v>
      </c>
      <c r="P9" s="74" t="s">
        <v>13</v>
      </c>
      <c r="Q9" s="74" t="s">
        <v>14</v>
      </c>
      <c r="R9" s="793" t="s">
        <v>1004</v>
      </c>
      <c r="S9" s="793" t="s">
        <v>1015</v>
      </c>
      <c r="T9" s="793" t="s">
        <v>1016</v>
      </c>
      <c r="U9" s="793" t="s">
        <v>1017</v>
      </c>
      <c r="V9" s="78" t="s">
        <v>15</v>
      </c>
      <c r="W9" s="75" t="s">
        <v>16</v>
      </c>
      <c r="Y9" s="932"/>
    </row>
    <row r="10" spans="1:25" ht="35" customHeight="1" thickBot="1">
      <c r="A10" s="231" t="s">
        <v>17</v>
      </c>
      <c r="B10" s="68"/>
      <c r="C10" s="206" t="s">
        <v>18</v>
      </c>
      <c r="D10" s="138">
        <f>SUM(D11:D21)</f>
        <v>20</v>
      </c>
      <c r="E10" s="138">
        <f>SUM(E11:E21)</f>
        <v>0</v>
      </c>
      <c r="F10" s="786"/>
      <c r="G10" s="786"/>
      <c r="H10" s="786"/>
      <c r="I10" s="786"/>
      <c r="J10" s="69"/>
      <c r="K10" s="72"/>
      <c r="L10" s="82"/>
      <c r="M10" s="71" t="s">
        <v>19</v>
      </c>
      <c r="N10" s="81"/>
      <c r="O10" s="206" t="s">
        <v>18</v>
      </c>
      <c r="P10" s="141">
        <f>SUM(P11:P17)</f>
        <v>19</v>
      </c>
      <c r="Q10" s="141">
        <f>SUM(Q11:Q17)</f>
        <v>0</v>
      </c>
      <c r="R10" s="794"/>
      <c r="S10" s="794"/>
      <c r="T10" s="794"/>
      <c r="U10" s="794"/>
      <c r="V10" s="70"/>
      <c r="W10" s="73"/>
      <c r="Y10" s="932"/>
    </row>
    <row r="11" spans="1:25" ht="35" customHeight="1">
      <c r="A11" s="299" t="s">
        <v>20</v>
      </c>
      <c r="B11" s="216" t="s">
        <v>21</v>
      </c>
      <c r="C11" s="300" t="s">
        <v>22</v>
      </c>
      <c r="D11" s="301">
        <v>1</v>
      </c>
      <c r="E11" s="592"/>
      <c r="F11" s="803" t="s">
        <v>1014</v>
      </c>
      <c r="G11" s="795"/>
      <c r="H11" s="795"/>
      <c r="I11" s="795"/>
      <c r="J11" s="83"/>
      <c r="K11" s="83"/>
      <c r="L11" s="82"/>
      <c r="M11" s="257" t="s">
        <v>23</v>
      </c>
      <c r="N11" s="237" t="s">
        <v>24</v>
      </c>
      <c r="O11" s="309"/>
      <c r="P11" s="309">
        <v>4</v>
      </c>
      <c r="Q11" s="597"/>
      <c r="R11" s="819" t="s">
        <v>1005</v>
      </c>
      <c r="S11" s="597"/>
      <c r="T11" s="597"/>
      <c r="U11" s="597"/>
      <c r="V11" s="259"/>
      <c r="W11" s="259"/>
      <c r="Y11" s="932"/>
    </row>
    <row r="12" spans="1:25" ht="35" customHeight="1">
      <c r="A12" s="249" t="s">
        <v>25</v>
      </c>
      <c r="B12" s="216" t="s">
        <v>26</v>
      </c>
      <c r="C12" s="240"/>
      <c r="D12" s="302">
        <v>2</v>
      </c>
      <c r="E12" s="593"/>
      <c r="F12" s="802" t="s">
        <v>1005</v>
      </c>
      <c r="G12" s="796"/>
      <c r="H12" s="796"/>
      <c r="I12" s="796"/>
      <c r="J12" s="84"/>
      <c r="K12" s="84"/>
      <c r="L12" s="82"/>
      <c r="M12" s="238" t="s">
        <v>27</v>
      </c>
      <c r="N12" s="224" t="s">
        <v>28</v>
      </c>
      <c r="O12" s="240"/>
      <c r="P12" s="240">
        <v>3</v>
      </c>
      <c r="Q12" s="593"/>
      <c r="R12" s="815" t="s">
        <v>1005</v>
      </c>
      <c r="S12" s="593"/>
      <c r="T12" s="593"/>
      <c r="U12" s="593"/>
      <c r="V12" s="79"/>
      <c r="W12" s="79"/>
      <c r="Y12" s="933" t="s">
        <v>29</v>
      </c>
    </row>
    <row r="13" spans="1:25" ht="35" customHeight="1">
      <c r="A13" s="249" t="s">
        <v>30</v>
      </c>
      <c r="B13" s="216" t="s">
        <v>31</v>
      </c>
      <c r="C13" s="240"/>
      <c r="D13" s="303">
        <v>2</v>
      </c>
      <c r="E13" s="593"/>
      <c r="F13" s="802" t="s">
        <v>1005</v>
      </c>
      <c r="G13" s="796"/>
      <c r="H13" s="796"/>
      <c r="I13" s="796"/>
      <c r="J13" s="84"/>
      <c r="K13" s="84"/>
      <c r="L13" s="82"/>
      <c r="M13" s="238" t="s">
        <v>32</v>
      </c>
      <c r="N13" s="224" t="s">
        <v>33</v>
      </c>
      <c r="O13" s="257"/>
      <c r="P13" s="257">
        <v>3</v>
      </c>
      <c r="Q13" s="258"/>
      <c r="R13" s="816" t="s">
        <v>1005</v>
      </c>
      <c r="S13" s="258"/>
      <c r="T13" s="258"/>
      <c r="U13" s="258"/>
      <c r="V13" s="259"/>
      <c r="W13" s="79"/>
      <c r="Y13" s="934"/>
    </row>
    <row r="14" spans="1:25" ht="35" customHeight="1">
      <c r="A14" s="249" t="s">
        <v>34</v>
      </c>
      <c r="B14" s="216" t="s">
        <v>35</v>
      </c>
      <c r="C14" s="238"/>
      <c r="D14" s="214">
        <v>2</v>
      </c>
      <c r="E14" s="239"/>
      <c r="F14" s="802" t="s">
        <v>1014</v>
      </c>
      <c r="G14" s="796"/>
      <c r="H14" s="796"/>
      <c r="I14" s="796"/>
      <c r="J14" s="84"/>
      <c r="K14" s="84"/>
      <c r="L14" s="82"/>
      <c r="M14" s="238" t="s">
        <v>36</v>
      </c>
      <c r="N14" s="224" t="s">
        <v>37</v>
      </c>
      <c r="O14" s="238"/>
      <c r="P14" s="238">
        <v>3</v>
      </c>
      <c r="Q14" s="239"/>
      <c r="R14" s="810" t="s">
        <v>1005</v>
      </c>
      <c r="S14" s="239"/>
      <c r="T14" s="239"/>
      <c r="U14" s="239"/>
      <c r="V14" s="79"/>
      <c r="W14" s="79"/>
      <c r="Y14" s="34"/>
    </row>
    <row r="15" spans="1:25" ht="35" customHeight="1">
      <c r="A15" s="249" t="s">
        <v>38</v>
      </c>
      <c r="B15" s="216" t="s">
        <v>39</v>
      </c>
      <c r="C15" s="238"/>
      <c r="D15" s="214">
        <v>1</v>
      </c>
      <c r="E15" s="239"/>
      <c r="F15" s="802" t="s">
        <v>1014</v>
      </c>
      <c r="G15" s="796"/>
      <c r="H15" s="796"/>
      <c r="I15" s="796"/>
      <c r="J15" s="84"/>
      <c r="K15" s="84"/>
      <c r="L15" s="82"/>
      <c r="M15" s="238" t="s">
        <v>40</v>
      </c>
      <c r="N15" s="224" t="s">
        <v>1003</v>
      </c>
      <c r="O15" s="238"/>
      <c r="P15" s="238">
        <v>2</v>
      </c>
      <c r="Q15" s="239"/>
      <c r="R15" s="810" t="s">
        <v>1005</v>
      </c>
      <c r="S15" s="239"/>
      <c r="T15" s="239"/>
      <c r="U15" s="239"/>
      <c r="V15" s="79"/>
      <c r="W15" s="79"/>
      <c r="Y15" s="935" t="s">
        <v>41</v>
      </c>
    </row>
    <row r="16" spans="1:25" ht="35" customHeight="1">
      <c r="A16" s="249" t="s">
        <v>42</v>
      </c>
      <c r="B16" s="216" t="s">
        <v>43</v>
      </c>
      <c r="C16" s="300" t="s">
        <v>22</v>
      </c>
      <c r="D16" s="301">
        <v>1</v>
      </c>
      <c r="E16" s="592"/>
      <c r="F16" s="803" t="s">
        <v>1005</v>
      </c>
      <c r="G16" s="795"/>
      <c r="H16" s="795"/>
      <c r="I16" s="795"/>
      <c r="J16" s="84"/>
      <c r="K16" s="84"/>
      <c r="L16" s="82"/>
      <c r="M16" s="238" t="s">
        <v>44</v>
      </c>
      <c r="N16" s="224" t="s">
        <v>45</v>
      </c>
      <c r="O16" s="238"/>
      <c r="P16" s="238">
        <v>1</v>
      </c>
      <c r="Q16" s="239"/>
      <c r="R16" s="810" t="s">
        <v>1005</v>
      </c>
      <c r="S16" s="239"/>
      <c r="T16" s="239"/>
      <c r="U16" s="239"/>
      <c r="V16" s="79"/>
      <c r="W16" s="79"/>
      <c r="Y16" s="935"/>
    </row>
    <row r="17" spans="1:25" ht="35" customHeight="1">
      <c r="A17" s="249" t="s">
        <v>46</v>
      </c>
      <c r="B17" s="216" t="s">
        <v>47</v>
      </c>
      <c r="C17" s="238"/>
      <c r="D17" s="215">
        <v>2</v>
      </c>
      <c r="E17" s="239"/>
      <c r="F17" s="810" t="s">
        <v>1006</v>
      </c>
      <c r="G17" s="239"/>
      <c r="H17" s="239"/>
      <c r="I17" s="239"/>
      <c r="J17" s="84"/>
      <c r="K17" s="84"/>
      <c r="L17" s="82"/>
      <c r="M17" s="238" t="s">
        <v>48</v>
      </c>
      <c r="N17" s="224" t="s">
        <v>49</v>
      </c>
      <c r="O17" s="238" t="s">
        <v>50</v>
      </c>
      <c r="P17" s="238">
        <v>3</v>
      </c>
      <c r="Q17" s="239"/>
      <c r="R17" s="810" t="s">
        <v>1014</v>
      </c>
      <c r="S17" s="239"/>
      <c r="T17" s="239"/>
      <c r="U17" s="239"/>
      <c r="V17" s="79"/>
      <c r="W17" s="79"/>
      <c r="Y17" s="935"/>
    </row>
    <row r="18" spans="1:25" ht="35" customHeight="1" thickBot="1">
      <c r="A18" s="249" t="s">
        <v>51</v>
      </c>
      <c r="B18" s="216" t="s">
        <v>52</v>
      </c>
      <c r="C18" s="238"/>
      <c r="D18" s="215">
        <v>1</v>
      </c>
      <c r="E18" s="239"/>
      <c r="F18" s="810" t="s">
        <v>1006</v>
      </c>
      <c r="G18" s="239"/>
      <c r="H18" s="239"/>
      <c r="I18" s="239"/>
      <c r="J18" s="84"/>
      <c r="K18" s="84"/>
      <c r="L18" s="82"/>
      <c r="R18" s="820"/>
      <c r="Y18" s="34"/>
    </row>
    <row r="19" spans="1:25" ht="35" customHeight="1" thickBot="1">
      <c r="A19" s="249" t="s">
        <v>53</v>
      </c>
      <c r="B19" s="216" t="s">
        <v>54</v>
      </c>
      <c r="C19" s="238"/>
      <c r="D19" s="214">
        <v>3</v>
      </c>
      <c r="E19" s="239"/>
      <c r="F19" s="810" t="s">
        <v>1006</v>
      </c>
      <c r="G19" s="239"/>
      <c r="H19" s="239"/>
      <c r="I19" s="239"/>
      <c r="J19" s="84"/>
      <c r="K19" s="84"/>
      <c r="L19" s="82"/>
      <c r="M19" s="71" t="s">
        <v>55</v>
      </c>
      <c r="N19" s="81"/>
      <c r="O19" s="206" t="s">
        <v>18</v>
      </c>
      <c r="P19" s="141">
        <f>SUM(P20:P33)</f>
        <v>21</v>
      </c>
      <c r="Q19" s="141">
        <f>SUM(Q20:Q33)</f>
        <v>0</v>
      </c>
      <c r="R19" s="817"/>
      <c r="S19" s="794"/>
      <c r="T19" s="794"/>
      <c r="U19" s="794"/>
      <c r="V19" s="70"/>
      <c r="W19" s="73"/>
      <c r="Y19" s="34"/>
    </row>
    <row r="20" spans="1:25" ht="35" customHeight="1">
      <c r="A20" s="249" t="s">
        <v>56</v>
      </c>
      <c r="B20" s="216" t="s">
        <v>57</v>
      </c>
      <c r="C20" s="238"/>
      <c r="D20" s="214">
        <v>1</v>
      </c>
      <c r="E20" s="239"/>
      <c r="F20" s="810" t="s">
        <v>1014</v>
      </c>
      <c r="G20" s="239"/>
      <c r="H20" s="239"/>
      <c r="I20" s="239"/>
      <c r="J20" s="84"/>
      <c r="K20" s="84"/>
      <c r="L20" s="82"/>
      <c r="M20" s="257" t="s">
        <v>58</v>
      </c>
      <c r="N20" s="237" t="s">
        <v>59</v>
      </c>
      <c r="O20" s="310" t="s">
        <v>22</v>
      </c>
      <c r="P20" s="310">
        <v>2</v>
      </c>
      <c r="Q20" s="598"/>
      <c r="R20" s="803" t="s">
        <v>1014</v>
      </c>
      <c r="S20" s="795"/>
      <c r="T20" s="795"/>
      <c r="U20" s="795"/>
      <c r="V20" s="259"/>
      <c r="W20" s="259"/>
      <c r="Y20" s="34"/>
    </row>
    <row r="21" spans="1:25" ht="35" customHeight="1">
      <c r="A21" s="249" t="s">
        <v>60</v>
      </c>
      <c r="B21" s="216" t="s">
        <v>61</v>
      </c>
      <c r="C21" s="238"/>
      <c r="D21" s="215">
        <v>4</v>
      </c>
      <c r="E21" s="239"/>
      <c r="F21" s="810" t="s">
        <v>1005</v>
      </c>
      <c r="G21" s="239"/>
      <c r="H21" s="239"/>
      <c r="I21" s="239"/>
      <c r="J21" s="84"/>
      <c r="K21" s="84"/>
      <c r="L21" s="82"/>
      <c r="M21" s="238" t="s">
        <v>62</v>
      </c>
      <c r="N21" s="224" t="s">
        <v>63</v>
      </c>
      <c r="O21" s="240"/>
      <c r="P21" s="240">
        <v>2</v>
      </c>
      <c r="Q21" s="593"/>
      <c r="R21" s="802" t="s">
        <v>1014</v>
      </c>
      <c r="S21" s="796"/>
      <c r="T21" s="796"/>
      <c r="U21" s="796"/>
      <c r="V21" s="79"/>
      <c r="W21" s="79"/>
      <c r="Y21" s="34"/>
    </row>
    <row r="22" spans="1:25" ht="35" customHeight="1" thickBot="1">
      <c r="F22" s="787"/>
      <c r="L22" s="82"/>
      <c r="M22" s="238" t="s">
        <v>64</v>
      </c>
      <c r="N22" s="224" t="s">
        <v>1022</v>
      </c>
      <c r="O22" s="238"/>
      <c r="P22" s="238">
        <v>1</v>
      </c>
      <c r="Q22" s="239"/>
      <c r="R22" s="802" t="s">
        <v>1014</v>
      </c>
      <c r="S22" s="796"/>
      <c r="T22" s="796"/>
      <c r="U22" s="796"/>
      <c r="V22" s="79"/>
      <c r="W22" s="79"/>
      <c r="Y22" s="34"/>
    </row>
    <row r="23" spans="1:25" ht="35" customHeight="1" thickBot="1">
      <c r="A23" s="71" t="s">
        <v>65</v>
      </c>
      <c r="B23" s="81"/>
      <c r="C23" s="206" t="s">
        <v>18</v>
      </c>
      <c r="D23" s="139">
        <f>SUM(D24:D49)</f>
        <v>83</v>
      </c>
      <c r="E23" s="139">
        <f>SUM(E24:E49)</f>
        <v>0</v>
      </c>
      <c r="F23" s="811"/>
      <c r="G23" s="792"/>
      <c r="H23" s="792"/>
      <c r="I23" s="792"/>
      <c r="J23" s="85"/>
      <c r="K23" s="86"/>
      <c r="L23" s="82"/>
      <c r="M23" s="238" t="s">
        <v>66</v>
      </c>
      <c r="N23" s="224" t="s">
        <v>67</v>
      </c>
      <c r="O23" s="310" t="s">
        <v>22</v>
      </c>
      <c r="P23" s="310">
        <v>1</v>
      </c>
      <c r="Q23" s="598"/>
      <c r="R23" s="803" t="s">
        <v>1005</v>
      </c>
      <c r="S23" s="795"/>
      <c r="T23" s="795"/>
      <c r="U23" s="795"/>
      <c r="V23" s="259"/>
      <c r="W23" s="79"/>
      <c r="Y23" s="34"/>
    </row>
    <row r="24" spans="1:25" ht="35" customHeight="1">
      <c r="A24" s="249" t="s">
        <v>68</v>
      </c>
      <c r="B24" s="216" t="s">
        <v>69</v>
      </c>
      <c r="C24" s="304" t="s">
        <v>22</v>
      </c>
      <c r="D24" s="308">
        <v>7</v>
      </c>
      <c r="E24" s="594"/>
      <c r="F24" s="803" t="s">
        <v>1005</v>
      </c>
      <c r="G24" s="795"/>
      <c r="H24" s="795"/>
      <c r="I24" s="795"/>
      <c r="J24" s="83"/>
      <c r="K24" s="83"/>
      <c r="L24" s="82"/>
      <c r="M24" s="238" t="s">
        <v>70</v>
      </c>
      <c r="N24" s="224" t="s">
        <v>71</v>
      </c>
      <c r="O24" s="238"/>
      <c r="P24" s="87">
        <v>2</v>
      </c>
      <c r="Q24" s="88"/>
      <c r="R24" s="818" t="s">
        <v>1005</v>
      </c>
      <c r="S24" s="799"/>
      <c r="T24" s="799"/>
      <c r="U24" s="799"/>
      <c r="V24" s="80"/>
      <c r="W24" s="79"/>
      <c r="Y24" s="34"/>
    </row>
    <row r="25" spans="1:25" ht="35" customHeight="1">
      <c r="A25" s="249" t="s">
        <v>72</v>
      </c>
      <c r="B25" s="216" t="s">
        <v>73</v>
      </c>
      <c r="C25" s="303"/>
      <c r="D25" s="240">
        <v>3</v>
      </c>
      <c r="E25" s="593"/>
      <c r="F25" s="802" t="s">
        <v>1005</v>
      </c>
      <c r="G25" s="796"/>
      <c r="H25" s="796"/>
      <c r="I25" s="796"/>
      <c r="J25" s="84"/>
      <c r="K25" s="84"/>
      <c r="L25" s="82"/>
      <c r="M25" s="238" t="s">
        <v>74</v>
      </c>
      <c r="N25" s="224" t="s">
        <v>75</v>
      </c>
      <c r="O25" s="238"/>
      <c r="P25" s="238">
        <v>2</v>
      </c>
      <c r="Q25" s="239"/>
      <c r="R25" s="802" t="s">
        <v>1014</v>
      </c>
      <c r="S25" s="796"/>
      <c r="T25" s="796"/>
      <c r="U25" s="796"/>
      <c r="V25" s="79"/>
      <c r="W25" s="79"/>
      <c r="Y25" s="34"/>
    </row>
    <row r="26" spans="1:25" ht="35" customHeight="1">
      <c r="A26" s="249" t="s">
        <v>76</v>
      </c>
      <c r="B26" s="216" t="s">
        <v>77</v>
      </c>
      <c r="C26" s="302"/>
      <c r="D26" s="240">
        <v>3</v>
      </c>
      <c r="E26" s="593"/>
      <c r="F26" s="802" t="s">
        <v>1014</v>
      </c>
      <c r="G26" s="796"/>
      <c r="H26" s="796"/>
      <c r="I26" s="796"/>
      <c r="J26" s="84"/>
      <c r="K26" s="84"/>
      <c r="L26" s="82"/>
      <c r="M26" s="238" t="s">
        <v>78</v>
      </c>
      <c r="N26" s="224" t="s">
        <v>79</v>
      </c>
      <c r="O26" s="238"/>
      <c r="P26" s="238">
        <v>1</v>
      </c>
      <c r="Q26" s="239"/>
      <c r="R26" s="802" t="s">
        <v>1014</v>
      </c>
      <c r="S26" s="796"/>
      <c r="T26" s="796"/>
      <c r="U26" s="796"/>
      <c r="V26" s="79"/>
      <c r="W26" s="79"/>
      <c r="Y26" s="34"/>
    </row>
    <row r="27" spans="1:25" ht="35" customHeight="1">
      <c r="A27" s="249" t="s">
        <v>80</v>
      </c>
      <c r="B27" s="216" t="s">
        <v>1002</v>
      </c>
      <c r="C27" s="303"/>
      <c r="D27" s="240">
        <v>2</v>
      </c>
      <c r="E27" s="593"/>
      <c r="F27" s="802" t="s">
        <v>1005</v>
      </c>
      <c r="G27" s="796"/>
      <c r="H27" s="796"/>
      <c r="I27" s="796"/>
      <c r="J27" s="84"/>
      <c r="K27" s="84"/>
      <c r="L27" s="82"/>
      <c r="M27" s="238" t="s">
        <v>81</v>
      </c>
      <c r="N27" s="224" t="s">
        <v>82</v>
      </c>
      <c r="O27" s="238"/>
      <c r="P27" s="238">
        <v>2</v>
      </c>
      <c r="Q27" s="239"/>
      <c r="R27" s="802" t="s">
        <v>1014</v>
      </c>
      <c r="S27" s="796"/>
      <c r="T27" s="796"/>
      <c r="U27" s="796"/>
      <c r="V27" s="79"/>
      <c r="W27" s="79"/>
      <c r="Y27" s="34"/>
    </row>
    <row r="28" spans="1:25" ht="35" customHeight="1">
      <c r="A28" s="249" t="s">
        <v>83</v>
      </c>
      <c r="B28" s="216" t="s">
        <v>84</v>
      </c>
      <c r="C28" s="307" t="s">
        <v>22</v>
      </c>
      <c r="D28" s="305">
        <v>2</v>
      </c>
      <c r="E28" s="306"/>
      <c r="F28" s="802" t="s">
        <v>1005</v>
      </c>
      <c r="G28" s="797"/>
      <c r="H28" s="797"/>
      <c r="I28" s="797"/>
      <c r="J28" s="84"/>
      <c r="K28" s="84"/>
      <c r="L28" s="82"/>
      <c r="M28" s="238" t="s">
        <v>85</v>
      </c>
      <c r="N28" s="224" t="s">
        <v>86</v>
      </c>
      <c r="O28" s="257"/>
      <c r="P28" s="257">
        <v>2</v>
      </c>
      <c r="Q28" s="258"/>
      <c r="R28" s="803" t="s">
        <v>1005</v>
      </c>
      <c r="S28" s="795"/>
      <c r="T28" s="795"/>
      <c r="U28" s="795"/>
      <c r="V28" s="259"/>
      <c r="W28" s="79"/>
      <c r="Y28" s="34"/>
    </row>
    <row r="29" spans="1:25" ht="35" customHeight="1">
      <c r="A29" s="249" t="s">
        <v>87</v>
      </c>
      <c r="B29" s="216" t="s">
        <v>88</v>
      </c>
      <c r="C29" s="303"/>
      <c r="D29" s="240">
        <v>2</v>
      </c>
      <c r="E29" s="593"/>
      <c r="F29" s="802" t="s">
        <v>1014</v>
      </c>
      <c r="G29" s="796"/>
      <c r="H29" s="796"/>
      <c r="I29" s="796"/>
      <c r="J29" s="84"/>
      <c r="K29" s="84"/>
      <c r="L29" s="82"/>
      <c r="M29" s="238" t="s">
        <v>89</v>
      </c>
      <c r="N29" s="224" t="s">
        <v>90</v>
      </c>
      <c r="O29" s="238"/>
      <c r="P29" s="238">
        <v>1</v>
      </c>
      <c r="Q29" s="239"/>
      <c r="R29" s="802" t="s">
        <v>1014</v>
      </c>
      <c r="S29" s="796"/>
      <c r="T29" s="796"/>
      <c r="U29" s="796"/>
      <c r="V29" s="79"/>
      <c r="W29" s="79"/>
      <c r="Y29" s="34"/>
    </row>
    <row r="30" spans="1:25" ht="35" customHeight="1">
      <c r="A30" s="249" t="s">
        <v>91</v>
      </c>
      <c r="B30" s="216" t="s">
        <v>92</v>
      </c>
      <c r="C30" s="302"/>
      <c r="D30" s="240">
        <v>5</v>
      </c>
      <c r="E30" s="593"/>
      <c r="F30" s="802" t="s">
        <v>1005</v>
      </c>
      <c r="G30" s="796"/>
      <c r="H30" s="796"/>
      <c r="I30" s="796"/>
      <c r="J30" s="84"/>
      <c r="K30" s="84"/>
      <c r="L30" s="82"/>
      <c r="M30" s="238" t="s">
        <v>93</v>
      </c>
      <c r="N30" s="224" t="s">
        <v>94</v>
      </c>
      <c r="O30" s="238"/>
      <c r="P30" s="238">
        <v>1</v>
      </c>
      <c r="Q30" s="239"/>
      <c r="R30" s="802" t="s">
        <v>1005</v>
      </c>
      <c r="S30" s="796"/>
      <c r="T30" s="796"/>
      <c r="U30" s="796"/>
      <c r="V30" s="79"/>
      <c r="W30" s="79"/>
      <c r="Y30" s="34"/>
    </row>
    <row r="31" spans="1:25" ht="35" customHeight="1">
      <c r="A31" s="249" t="s">
        <v>95</v>
      </c>
      <c r="B31" s="216" t="s">
        <v>96</v>
      </c>
      <c r="C31" s="303"/>
      <c r="D31" s="240">
        <v>3</v>
      </c>
      <c r="E31" s="593"/>
      <c r="F31" s="802" t="s">
        <v>1005</v>
      </c>
      <c r="G31" s="796"/>
      <c r="H31" s="796"/>
      <c r="I31" s="796"/>
      <c r="J31" s="84"/>
      <c r="K31" s="84"/>
      <c r="L31" s="82"/>
      <c r="M31" s="238" t="s">
        <v>97</v>
      </c>
      <c r="N31" s="224" t="s">
        <v>98</v>
      </c>
      <c r="O31" s="238"/>
      <c r="P31" s="238">
        <v>2</v>
      </c>
      <c r="Q31" s="239"/>
      <c r="R31" s="802" t="s">
        <v>1005</v>
      </c>
      <c r="S31" s="796"/>
      <c r="T31" s="796"/>
      <c r="U31" s="796"/>
      <c r="V31" s="79"/>
      <c r="W31" s="79"/>
      <c r="Y31" s="34"/>
    </row>
    <row r="32" spans="1:25" ht="35" customHeight="1">
      <c r="A32" s="249" t="s">
        <v>99</v>
      </c>
      <c r="B32" s="216" t="s">
        <v>100</v>
      </c>
      <c r="C32" s="220"/>
      <c r="D32" s="238">
        <v>1</v>
      </c>
      <c r="E32" s="239"/>
      <c r="F32" s="802" t="s">
        <v>1005</v>
      </c>
      <c r="G32" s="796"/>
      <c r="H32" s="796"/>
      <c r="I32" s="796"/>
      <c r="J32" s="84"/>
      <c r="K32" s="84"/>
      <c r="L32" s="82"/>
      <c r="M32" s="238" t="s">
        <v>101</v>
      </c>
      <c r="N32" s="224" t="s">
        <v>102</v>
      </c>
      <c r="O32" s="238"/>
      <c r="P32" s="238">
        <v>1</v>
      </c>
      <c r="Q32" s="239"/>
      <c r="R32" s="802" t="s">
        <v>1005</v>
      </c>
      <c r="S32" s="796"/>
      <c r="T32" s="796"/>
      <c r="U32" s="796"/>
      <c r="V32" s="79"/>
      <c r="W32" s="79"/>
      <c r="Y32" s="34"/>
    </row>
    <row r="33" spans="1:25" ht="35" customHeight="1">
      <c r="A33" s="249" t="s">
        <v>103</v>
      </c>
      <c r="B33" s="216" t="s">
        <v>104</v>
      </c>
      <c r="C33" s="307" t="s">
        <v>22</v>
      </c>
      <c r="D33" s="305">
        <v>2</v>
      </c>
      <c r="E33" s="306"/>
      <c r="F33" s="802" t="s">
        <v>1005</v>
      </c>
      <c r="G33" s="796"/>
      <c r="H33" s="796"/>
      <c r="I33" s="796"/>
      <c r="J33" s="84"/>
      <c r="K33" s="84"/>
      <c r="L33" s="82"/>
      <c r="M33" s="238" t="s">
        <v>105</v>
      </c>
      <c r="N33" s="224" t="s">
        <v>106</v>
      </c>
      <c r="O33" s="238"/>
      <c r="P33" s="238">
        <v>1</v>
      </c>
      <c r="Q33" s="239"/>
      <c r="R33" s="802" t="s">
        <v>1014</v>
      </c>
      <c r="S33" s="796"/>
      <c r="T33" s="796"/>
      <c r="U33" s="796"/>
      <c r="V33" s="79"/>
      <c r="W33" s="79"/>
      <c r="Y33" s="34"/>
    </row>
    <row r="34" spans="1:25" ht="35" customHeight="1" thickBot="1">
      <c r="A34" s="249" t="s">
        <v>107</v>
      </c>
      <c r="B34" s="216" t="s">
        <v>108</v>
      </c>
      <c r="C34" s="222"/>
      <c r="D34" s="238">
        <v>6</v>
      </c>
      <c r="E34" s="239"/>
      <c r="F34" s="802" t="s">
        <v>1005</v>
      </c>
      <c r="G34" s="796"/>
      <c r="H34" s="796"/>
      <c r="I34" s="796"/>
      <c r="J34" s="84"/>
      <c r="K34" s="84"/>
      <c r="L34" s="82"/>
      <c r="R34" s="822"/>
      <c r="S34" s="747"/>
      <c r="T34" s="747"/>
      <c r="U34" s="747"/>
      <c r="Y34" s="34"/>
    </row>
    <row r="35" spans="1:25" ht="35" customHeight="1" thickBot="1">
      <c r="A35" s="249" t="s">
        <v>109</v>
      </c>
      <c r="B35" s="216" t="s">
        <v>110</v>
      </c>
      <c r="C35" s="222"/>
      <c r="D35" s="238">
        <v>1</v>
      </c>
      <c r="E35" s="239"/>
      <c r="F35" s="802" t="s">
        <v>1005</v>
      </c>
      <c r="G35" s="796"/>
      <c r="H35" s="796"/>
      <c r="I35" s="796"/>
      <c r="J35" s="84"/>
      <c r="K35" s="84"/>
      <c r="L35" s="82"/>
      <c r="M35" s="71" t="s">
        <v>111</v>
      </c>
      <c r="N35" s="81"/>
      <c r="O35" s="206" t="s">
        <v>18</v>
      </c>
      <c r="P35" s="141">
        <f>SUM(P36:P49)</f>
        <v>25</v>
      </c>
      <c r="Q35" s="141">
        <f>SUM(Q36:Q49)</f>
        <v>0</v>
      </c>
      <c r="R35" s="821"/>
      <c r="S35" s="800"/>
      <c r="T35" s="800"/>
      <c r="U35" s="800"/>
      <c r="V35" s="70"/>
      <c r="W35" s="73"/>
      <c r="Y35" s="34"/>
    </row>
    <row r="36" spans="1:25" ht="35" customHeight="1">
      <c r="A36" s="249" t="s">
        <v>112</v>
      </c>
      <c r="B36" s="216" t="s">
        <v>113</v>
      </c>
      <c r="C36" s="221"/>
      <c r="D36" s="238">
        <v>6</v>
      </c>
      <c r="E36" s="239"/>
      <c r="F36" s="802" t="s">
        <v>1014</v>
      </c>
      <c r="G36" s="796"/>
      <c r="H36" s="796"/>
      <c r="I36" s="796"/>
      <c r="J36" s="84"/>
      <c r="K36" s="84"/>
      <c r="L36" s="82"/>
      <c r="M36" s="257" t="s">
        <v>114</v>
      </c>
      <c r="N36" s="257" t="s">
        <v>115</v>
      </c>
      <c r="O36" s="282" t="s">
        <v>22</v>
      </c>
      <c r="P36" s="282">
        <v>2</v>
      </c>
      <c r="Q36" s="599"/>
      <c r="R36" s="803" t="s">
        <v>1005</v>
      </c>
      <c r="S36" s="795"/>
      <c r="T36" s="795"/>
      <c r="U36" s="795"/>
      <c r="V36" s="259"/>
      <c r="W36" s="259"/>
      <c r="Y36" s="34"/>
    </row>
    <row r="37" spans="1:25" ht="35" customHeight="1">
      <c r="A37" s="249" t="s">
        <v>116</v>
      </c>
      <c r="B37" s="216" t="s">
        <v>117</v>
      </c>
      <c r="C37" s="221"/>
      <c r="D37" s="238">
        <v>1</v>
      </c>
      <c r="E37" s="239"/>
      <c r="F37" s="802" t="s">
        <v>1005</v>
      </c>
      <c r="G37" s="796"/>
      <c r="H37" s="796"/>
      <c r="I37" s="796"/>
      <c r="J37" s="89"/>
      <c r="K37" s="84"/>
      <c r="L37" s="82"/>
      <c r="M37" s="238" t="s">
        <v>118</v>
      </c>
      <c r="N37" s="224" t="s">
        <v>119</v>
      </c>
      <c r="O37" s="240" t="s">
        <v>50</v>
      </c>
      <c r="P37" s="240">
        <v>1</v>
      </c>
      <c r="Q37" s="593"/>
      <c r="R37" s="802" t="s">
        <v>1005</v>
      </c>
      <c r="S37" s="796"/>
      <c r="T37" s="796"/>
      <c r="U37" s="796"/>
      <c r="V37" s="79"/>
      <c r="W37" s="79"/>
      <c r="Y37" s="34"/>
    </row>
    <row r="38" spans="1:25" ht="35" customHeight="1">
      <c r="A38" s="249" t="s">
        <v>120</v>
      </c>
      <c r="B38" s="216" t="s">
        <v>121</v>
      </c>
      <c r="C38" s="223"/>
      <c r="D38" s="238">
        <v>1</v>
      </c>
      <c r="E38" s="239"/>
      <c r="F38" s="802" t="s">
        <v>1005</v>
      </c>
      <c r="G38" s="796"/>
      <c r="H38" s="796"/>
      <c r="I38" s="796"/>
      <c r="J38" s="89"/>
      <c r="K38" s="84"/>
      <c r="L38" s="82"/>
      <c r="M38" s="257" t="s">
        <v>122</v>
      </c>
      <c r="N38" s="238" t="s">
        <v>123</v>
      </c>
      <c r="O38" s="282" t="s">
        <v>22</v>
      </c>
      <c r="P38" s="282">
        <v>1</v>
      </c>
      <c r="Q38" s="599"/>
      <c r="R38" s="803" t="s">
        <v>1005</v>
      </c>
      <c r="S38" s="795"/>
      <c r="T38" s="795"/>
      <c r="U38" s="795"/>
      <c r="V38" s="259"/>
      <c r="W38" s="259"/>
      <c r="Y38" s="34"/>
    </row>
    <row r="39" spans="1:25" ht="35" customHeight="1">
      <c r="A39" s="249" t="s">
        <v>124</v>
      </c>
      <c r="B39" s="216" t="s">
        <v>125</v>
      </c>
      <c r="C39" s="304" t="s">
        <v>22</v>
      </c>
      <c r="D39" s="305">
        <v>4</v>
      </c>
      <c r="E39" s="306"/>
      <c r="F39" s="802" t="s">
        <v>1014</v>
      </c>
      <c r="G39" s="796"/>
      <c r="H39" s="796"/>
      <c r="I39" s="796"/>
      <c r="J39" s="89"/>
      <c r="K39" s="84"/>
      <c r="L39" s="82"/>
      <c r="M39" s="238" t="s">
        <v>126</v>
      </c>
      <c r="N39" s="238" t="s">
        <v>127</v>
      </c>
      <c r="O39" s="240"/>
      <c r="P39" s="240">
        <v>4</v>
      </c>
      <c r="Q39" s="593"/>
      <c r="R39" s="802" t="s">
        <v>1005</v>
      </c>
      <c r="S39" s="796"/>
      <c r="T39" s="796"/>
      <c r="U39" s="796"/>
      <c r="V39" s="79"/>
      <c r="W39" s="79"/>
      <c r="Y39" s="34"/>
    </row>
    <row r="40" spans="1:25" ht="35" customHeight="1">
      <c r="A40" s="249" t="s">
        <v>128</v>
      </c>
      <c r="B40" s="216" t="s">
        <v>129</v>
      </c>
      <c r="C40" s="223"/>
      <c r="D40" s="238">
        <v>8</v>
      </c>
      <c r="E40" s="239"/>
      <c r="F40" s="802" t="s">
        <v>1014</v>
      </c>
      <c r="G40" s="796"/>
      <c r="H40" s="796"/>
      <c r="I40" s="796"/>
      <c r="J40" s="89"/>
      <c r="K40" s="84"/>
      <c r="L40" s="82"/>
      <c r="M40" s="238" t="s">
        <v>130</v>
      </c>
      <c r="N40" s="238" t="s">
        <v>131</v>
      </c>
      <c r="O40" s="238"/>
      <c r="P40" s="238">
        <v>2</v>
      </c>
      <c r="Q40" s="239"/>
      <c r="R40" s="802" t="s">
        <v>1006</v>
      </c>
      <c r="S40" s="796"/>
      <c r="T40" s="796"/>
      <c r="U40" s="796"/>
      <c r="V40" s="79"/>
      <c r="W40" s="79"/>
      <c r="Y40" s="34"/>
    </row>
    <row r="41" spans="1:25" ht="35" customHeight="1">
      <c r="A41" s="249" t="s">
        <v>132</v>
      </c>
      <c r="B41" s="216" t="s">
        <v>133</v>
      </c>
      <c r="C41" s="223"/>
      <c r="D41" s="238">
        <v>3</v>
      </c>
      <c r="E41" s="239"/>
      <c r="F41" s="802" t="s">
        <v>1014</v>
      </c>
      <c r="G41" s="796"/>
      <c r="H41" s="796"/>
      <c r="I41" s="796"/>
      <c r="J41" s="89"/>
      <c r="K41" s="84"/>
      <c r="L41" s="82"/>
      <c r="M41" s="238" t="s">
        <v>134</v>
      </c>
      <c r="N41" s="238" t="s">
        <v>135</v>
      </c>
      <c r="O41" s="238"/>
      <c r="P41" s="238">
        <v>1</v>
      </c>
      <c r="Q41" s="239"/>
      <c r="R41" s="802" t="s">
        <v>1006</v>
      </c>
      <c r="S41" s="796"/>
      <c r="T41" s="796"/>
      <c r="U41" s="796"/>
      <c r="V41" s="79"/>
      <c r="W41" s="79"/>
      <c r="Y41" s="34"/>
    </row>
    <row r="42" spans="1:25" ht="35" customHeight="1">
      <c r="A42" s="249" t="s">
        <v>136</v>
      </c>
      <c r="B42" s="216" t="s">
        <v>137</v>
      </c>
      <c r="C42" s="223"/>
      <c r="D42" s="238">
        <v>4</v>
      </c>
      <c r="E42" s="239"/>
      <c r="F42" s="802" t="s">
        <v>1005</v>
      </c>
      <c r="G42" s="796"/>
      <c r="H42" s="796"/>
      <c r="I42" s="796"/>
      <c r="J42" s="89"/>
      <c r="K42" s="84"/>
      <c r="L42" s="82"/>
      <c r="M42" s="238" t="s">
        <v>138</v>
      </c>
      <c r="N42" s="238" t="s">
        <v>139</v>
      </c>
      <c r="O42" s="238"/>
      <c r="P42" s="238">
        <v>2</v>
      </c>
      <c r="Q42" s="239"/>
      <c r="R42" s="802" t="s">
        <v>1006</v>
      </c>
      <c r="S42" s="796"/>
      <c r="T42" s="796"/>
      <c r="U42" s="796"/>
      <c r="V42" s="79"/>
      <c r="W42" s="79"/>
      <c r="Y42" s="34"/>
    </row>
    <row r="43" spans="1:25" ht="35" customHeight="1">
      <c r="A43" s="249" t="s">
        <v>140</v>
      </c>
      <c r="B43" s="216" t="s">
        <v>141</v>
      </c>
      <c r="C43" s="223"/>
      <c r="D43" s="238">
        <v>5</v>
      </c>
      <c r="E43" s="239"/>
      <c r="F43" s="802" t="s">
        <v>1005</v>
      </c>
      <c r="G43" s="796"/>
      <c r="H43" s="796"/>
      <c r="I43" s="796"/>
      <c r="J43" s="89"/>
      <c r="K43" s="84"/>
      <c r="L43" s="82"/>
      <c r="M43" s="238" t="s">
        <v>142</v>
      </c>
      <c r="N43" s="238" t="s">
        <v>143</v>
      </c>
      <c r="O43" s="238"/>
      <c r="P43" s="238">
        <v>2</v>
      </c>
      <c r="Q43" s="239"/>
      <c r="R43" s="802" t="s">
        <v>1005</v>
      </c>
      <c r="S43" s="796"/>
      <c r="T43" s="796"/>
      <c r="U43" s="796"/>
      <c r="V43" s="79"/>
      <c r="W43" s="79"/>
      <c r="Y43" s="34"/>
    </row>
    <row r="44" spans="1:25" ht="35" customHeight="1">
      <c r="A44" s="249" t="s">
        <v>144</v>
      </c>
      <c r="B44" s="216" t="s">
        <v>145</v>
      </c>
      <c r="C44" s="304" t="s">
        <v>22</v>
      </c>
      <c r="D44" s="305">
        <v>4</v>
      </c>
      <c r="E44" s="306"/>
      <c r="F44" s="802" t="s">
        <v>1005</v>
      </c>
      <c r="G44" s="797"/>
      <c r="H44" s="797"/>
      <c r="I44" s="797"/>
      <c r="J44" s="89"/>
      <c r="K44" s="84"/>
      <c r="L44" s="82"/>
      <c r="M44" s="238" t="s">
        <v>146</v>
      </c>
      <c r="N44" s="238" t="s">
        <v>1024</v>
      </c>
      <c r="O44" s="238"/>
      <c r="P44" s="238">
        <v>2</v>
      </c>
      <c r="Q44" s="239"/>
      <c r="R44" s="802" t="s">
        <v>1006</v>
      </c>
      <c r="S44" s="796"/>
      <c r="T44" s="796"/>
      <c r="U44" s="796"/>
      <c r="V44" s="79"/>
      <c r="W44" s="79"/>
      <c r="Y44" s="34"/>
    </row>
    <row r="45" spans="1:25" ht="35" customHeight="1">
      <c r="A45" s="249" t="s">
        <v>147</v>
      </c>
      <c r="B45" s="216" t="s">
        <v>148</v>
      </c>
      <c r="C45" s="223"/>
      <c r="D45" s="238">
        <v>4</v>
      </c>
      <c r="E45" s="239"/>
      <c r="F45" s="802" t="s">
        <v>1005</v>
      </c>
      <c r="G45" s="796"/>
      <c r="H45" s="796"/>
      <c r="I45" s="796"/>
      <c r="J45" s="89"/>
      <c r="K45" s="84"/>
      <c r="L45" s="82"/>
      <c r="M45" s="238" t="s">
        <v>149</v>
      </c>
      <c r="N45" s="238" t="s">
        <v>150</v>
      </c>
      <c r="O45" s="238"/>
      <c r="P45" s="238">
        <v>3</v>
      </c>
      <c r="Q45" s="239"/>
      <c r="R45" s="802" t="s">
        <v>1005</v>
      </c>
      <c r="S45" s="796"/>
      <c r="T45" s="796"/>
      <c r="U45" s="796"/>
      <c r="V45" s="79"/>
      <c r="W45" s="79"/>
      <c r="Y45" s="34"/>
    </row>
    <row r="46" spans="1:25" ht="35" customHeight="1">
      <c r="A46" s="249" t="s">
        <v>151</v>
      </c>
      <c r="B46" s="216" t="s">
        <v>152</v>
      </c>
      <c r="C46" s="223"/>
      <c r="D46" s="238">
        <v>1</v>
      </c>
      <c r="E46" s="239"/>
      <c r="F46" s="802" t="s">
        <v>1005</v>
      </c>
      <c r="G46" s="796"/>
      <c r="H46" s="796"/>
      <c r="I46" s="796"/>
      <c r="J46" s="89"/>
      <c r="K46" s="84"/>
      <c r="L46" s="82"/>
      <c r="M46" s="238" t="s">
        <v>153</v>
      </c>
      <c r="N46" s="238" t="s">
        <v>154</v>
      </c>
      <c r="O46" s="238"/>
      <c r="P46" s="238">
        <v>1</v>
      </c>
      <c r="Q46" s="239"/>
      <c r="R46" s="802" t="s">
        <v>1005</v>
      </c>
      <c r="S46" s="796"/>
      <c r="T46" s="796"/>
      <c r="U46" s="796"/>
      <c r="V46" s="79"/>
      <c r="W46" s="79"/>
      <c r="Y46" s="926" t="s">
        <v>155</v>
      </c>
    </row>
    <row r="47" spans="1:25" ht="35" customHeight="1">
      <c r="A47" s="249" t="s">
        <v>156</v>
      </c>
      <c r="B47" s="216" t="s">
        <v>157</v>
      </c>
      <c r="C47" s="223"/>
      <c r="D47" s="238">
        <v>2</v>
      </c>
      <c r="E47" s="239"/>
      <c r="F47" s="802" t="s">
        <v>1005</v>
      </c>
      <c r="G47" s="796"/>
      <c r="H47" s="796"/>
      <c r="I47" s="796"/>
      <c r="J47" s="89"/>
      <c r="K47" s="84"/>
      <c r="L47" s="82"/>
      <c r="M47" s="238" t="s">
        <v>158</v>
      </c>
      <c r="N47" s="238" t="s">
        <v>159</v>
      </c>
      <c r="O47" s="238"/>
      <c r="P47" s="238">
        <v>1</v>
      </c>
      <c r="Q47" s="239"/>
      <c r="R47" s="802" t="s">
        <v>1005</v>
      </c>
      <c r="S47" s="796"/>
      <c r="T47" s="796"/>
      <c r="U47" s="796"/>
      <c r="V47" s="79"/>
      <c r="W47" s="79"/>
      <c r="Y47" s="926"/>
    </row>
    <row r="48" spans="1:25" ht="35" customHeight="1">
      <c r="A48" s="249" t="s">
        <v>160</v>
      </c>
      <c r="B48" s="216" t="s">
        <v>161</v>
      </c>
      <c r="C48" s="223"/>
      <c r="D48" s="238">
        <v>1</v>
      </c>
      <c r="E48" s="239"/>
      <c r="F48" s="802" t="s">
        <v>1014</v>
      </c>
      <c r="G48" s="796"/>
      <c r="H48" s="796"/>
      <c r="I48" s="796"/>
      <c r="J48" s="89"/>
      <c r="K48" s="84"/>
      <c r="L48" s="82"/>
      <c r="M48" s="238" t="s">
        <v>162</v>
      </c>
      <c r="N48" s="238" t="s">
        <v>163</v>
      </c>
      <c r="O48" s="238" t="s">
        <v>50</v>
      </c>
      <c r="P48" s="238">
        <v>1</v>
      </c>
      <c r="Q48" s="239"/>
      <c r="R48" s="802" t="s">
        <v>1006</v>
      </c>
      <c r="S48" s="796"/>
      <c r="T48" s="796"/>
      <c r="U48" s="796"/>
      <c r="V48" s="79"/>
      <c r="W48" s="79"/>
      <c r="Y48" s="926"/>
    </row>
    <row r="49" spans="1:32" ht="35" customHeight="1">
      <c r="A49" s="249" t="s">
        <v>164</v>
      </c>
      <c r="B49" s="216" t="s">
        <v>165</v>
      </c>
      <c r="C49" s="223"/>
      <c r="D49" s="238">
        <v>2</v>
      </c>
      <c r="E49" s="239"/>
      <c r="F49" s="802" t="s">
        <v>1005</v>
      </c>
      <c r="G49" s="796"/>
      <c r="H49" s="796"/>
      <c r="I49" s="796"/>
      <c r="J49" s="89"/>
      <c r="K49" s="84"/>
      <c r="L49" s="82"/>
      <c r="M49" s="238" t="s">
        <v>166</v>
      </c>
      <c r="N49" s="238" t="s">
        <v>167</v>
      </c>
      <c r="O49" s="238" t="s">
        <v>50</v>
      </c>
      <c r="P49" s="238">
        <v>2</v>
      </c>
      <c r="Q49" s="239"/>
      <c r="R49" s="802" t="s">
        <v>1006</v>
      </c>
      <c r="S49" s="796"/>
      <c r="T49" s="796"/>
      <c r="U49" s="796"/>
      <c r="V49" s="79"/>
      <c r="W49" s="79"/>
      <c r="Y49" s="34"/>
    </row>
    <row r="50" spans="1:32" ht="35" customHeight="1" thickBot="1">
      <c r="F50" s="812"/>
      <c r="G50" s="747"/>
      <c r="H50" s="747"/>
      <c r="I50" s="747"/>
      <c r="L50" s="82"/>
      <c r="R50" s="822"/>
      <c r="S50" s="747"/>
      <c r="T50" s="747"/>
      <c r="U50" s="747"/>
      <c r="Y50" s="34"/>
    </row>
    <row r="51" spans="1:32" ht="35" customHeight="1" thickBot="1">
      <c r="A51" s="71" t="s">
        <v>168</v>
      </c>
      <c r="B51" s="81"/>
      <c r="C51" s="206" t="s">
        <v>18</v>
      </c>
      <c r="D51" s="140">
        <f>SUM(D52:D63)</f>
        <v>63</v>
      </c>
      <c r="E51" s="140">
        <f>SUM(E52:E63)</f>
        <v>0</v>
      </c>
      <c r="F51" s="813"/>
      <c r="G51" s="798"/>
      <c r="H51" s="798"/>
      <c r="I51" s="798"/>
      <c r="J51" s="85"/>
      <c r="K51" s="86"/>
      <c r="L51" s="82"/>
      <c r="M51" s="71" t="s">
        <v>169</v>
      </c>
      <c r="N51" s="81"/>
      <c r="O51" s="206" t="s">
        <v>18</v>
      </c>
      <c r="P51" s="139">
        <f>SUM(P52:P61)</f>
        <v>19</v>
      </c>
      <c r="Q51" s="139">
        <f>SUM(Q52:Q61)</f>
        <v>0</v>
      </c>
      <c r="R51" s="813"/>
      <c r="S51" s="801"/>
      <c r="T51" s="801"/>
      <c r="U51" s="801"/>
      <c r="V51" s="85"/>
      <c r="W51" s="86"/>
      <c r="Y51" s="34"/>
    </row>
    <row r="52" spans="1:32" ht="35" customHeight="1">
      <c r="A52" s="257" t="s">
        <v>170</v>
      </c>
      <c r="B52" s="257" t="s">
        <v>171</v>
      </c>
      <c r="C52" s="298" t="s">
        <v>22</v>
      </c>
      <c r="D52" s="298">
        <v>5</v>
      </c>
      <c r="E52" s="595"/>
      <c r="F52" s="803" t="s">
        <v>1014</v>
      </c>
      <c r="G52" s="795"/>
      <c r="H52" s="795"/>
      <c r="I52" s="795"/>
      <c r="J52" s="83"/>
      <c r="K52" s="83"/>
      <c r="L52" s="82"/>
      <c r="M52" s="218" t="s">
        <v>172</v>
      </c>
      <c r="N52" s="218" t="s">
        <v>173</v>
      </c>
      <c r="O52" s="286" t="s">
        <v>22</v>
      </c>
      <c r="P52" s="287">
        <v>2</v>
      </c>
      <c r="Q52" s="600"/>
      <c r="R52" s="803" t="s">
        <v>1006</v>
      </c>
      <c r="S52" s="795"/>
      <c r="T52" s="795"/>
      <c r="U52" s="795"/>
      <c r="V52" s="83"/>
      <c r="W52" s="83"/>
      <c r="Y52" s="34"/>
    </row>
    <row r="53" spans="1:32" ht="35" customHeight="1">
      <c r="A53" s="238" t="s">
        <v>174</v>
      </c>
      <c r="B53" s="238" t="s">
        <v>175</v>
      </c>
      <c r="C53" s="240"/>
      <c r="D53" s="240">
        <v>40</v>
      </c>
      <c r="E53" s="593"/>
      <c r="F53" s="802" t="s">
        <v>1014</v>
      </c>
      <c r="G53" s="796"/>
      <c r="H53" s="796"/>
      <c r="I53" s="796"/>
      <c r="J53" s="90"/>
      <c r="K53" s="84"/>
      <c r="L53" s="82"/>
      <c r="M53" s="219" t="s">
        <v>176</v>
      </c>
      <c r="N53" s="219" t="s">
        <v>177</v>
      </c>
      <c r="O53" s="302"/>
      <c r="P53" s="302">
        <v>1</v>
      </c>
      <c r="Q53" s="593"/>
      <c r="R53" s="802" t="s">
        <v>1006</v>
      </c>
      <c r="S53" s="796"/>
      <c r="T53" s="796"/>
      <c r="U53" s="796"/>
      <c r="V53" s="84"/>
      <c r="W53" s="84"/>
      <c r="Y53" s="109"/>
    </row>
    <row r="54" spans="1:32" ht="35" customHeight="1">
      <c r="A54" s="238" t="s">
        <v>178</v>
      </c>
      <c r="B54" s="238" t="s">
        <v>179</v>
      </c>
      <c r="C54" s="240"/>
      <c r="D54" s="240">
        <v>2</v>
      </c>
      <c r="E54" s="593"/>
      <c r="F54" s="802" t="s">
        <v>1014</v>
      </c>
      <c r="G54" s="796"/>
      <c r="H54" s="796"/>
      <c r="I54" s="796"/>
      <c r="J54" s="84"/>
      <c r="K54" s="84"/>
      <c r="L54" s="82"/>
      <c r="M54" s="218" t="s">
        <v>180</v>
      </c>
      <c r="N54" s="218" t="s">
        <v>181</v>
      </c>
      <c r="O54" s="311" t="s">
        <v>22</v>
      </c>
      <c r="P54" s="311">
        <v>2</v>
      </c>
      <c r="Q54" s="312"/>
      <c r="R54" s="802" t="s">
        <v>1006</v>
      </c>
      <c r="S54" s="797"/>
      <c r="T54" s="797"/>
      <c r="U54" s="797"/>
      <c r="V54" s="84"/>
      <c r="W54" s="84"/>
      <c r="Y54" s="143"/>
    </row>
    <row r="55" spans="1:32" ht="35" customHeight="1">
      <c r="A55" s="238" t="s">
        <v>182</v>
      </c>
      <c r="B55" s="238" t="s">
        <v>183</v>
      </c>
      <c r="C55" s="271" t="s">
        <v>22</v>
      </c>
      <c r="D55" s="271">
        <v>4</v>
      </c>
      <c r="E55" s="596"/>
      <c r="F55" s="802" t="s">
        <v>1005</v>
      </c>
      <c r="G55" s="796"/>
      <c r="H55" s="796"/>
      <c r="I55" s="796"/>
      <c r="J55" s="84"/>
      <c r="K55" s="84"/>
      <c r="L55" s="82"/>
      <c r="M55" s="219" t="s">
        <v>184</v>
      </c>
      <c r="N55" s="219" t="s">
        <v>185</v>
      </c>
      <c r="O55" s="217"/>
      <c r="P55" s="217">
        <v>6</v>
      </c>
      <c r="Q55" s="239"/>
      <c r="R55" s="802" t="s">
        <v>1006</v>
      </c>
      <c r="S55" s="796"/>
      <c r="T55" s="796"/>
      <c r="U55" s="796"/>
      <c r="V55" s="84"/>
      <c r="W55" s="84"/>
      <c r="Y55" s="142"/>
    </row>
    <row r="56" spans="1:32" ht="35" customHeight="1">
      <c r="A56" s="238" t="s">
        <v>186</v>
      </c>
      <c r="B56" s="238" t="s">
        <v>187</v>
      </c>
      <c r="C56" s="240"/>
      <c r="D56" s="240">
        <v>1</v>
      </c>
      <c r="E56" s="593"/>
      <c r="F56" s="802" t="s">
        <v>1005</v>
      </c>
      <c r="G56" s="796"/>
      <c r="H56" s="796"/>
      <c r="I56" s="796"/>
      <c r="J56" s="84"/>
      <c r="K56" s="84"/>
      <c r="L56" s="82"/>
      <c r="M56" s="217" t="s">
        <v>188</v>
      </c>
      <c r="N56" s="217" t="s">
        <v>189</v>
      </c>
      <c r="O56" s="217"/>
      <c r="P56" s="217">
        <v>1</v>
      </c>
      <c r="Q56" s="239"/>
      <c r="R56" s="802" t="s">
        <v>1006</v>
      </c>
      <c r="S56" s="796"/>
      <c r="T56" s="796"/>
      <c r="U56" s="796"/>
      <c r="V56" s="84"/>
      <c r="W56" s="84"/>
      <c r="Y56" s="928" t="s">
        <v>190</v>
      </c>
    </row>
    <row r="57" spans="1:32" ht="35" customHeight="1">
      <c r="A57" s="238" t="s">
        <v>191</v>
      </c>
      <c r="B57" s="238" t="s">
        <v>192</v>
      </c>
      <c r="C57" s="240"/>
      <c r="D57" s="240">
        <v>1</v>
      </c>
      <c r="E57" s="593"/>
      <c r="F57" s="802" t="s">
        <v>1005</v>
      </c>
      <c r="G57" s="796"/>
      <c r="H57" s="796"/>
      <c r="I57" s="796"/>
      <c r="J57" s="84"/>
      <c r="K57" s="84"/>
      <c r="M57" s="217" t="s">
        <v>193</v>
      </c>
      <c r="N57" s="217" t="s">
        <v>194</v>
      </c>
      <c r="O57" s="248"/>
      <c r="P57" s="248">
        <v>2</v>
      </c>
      <c r="Q57" s="239"/>
      <c r="R57" s="802" t="s">
        <v>1005</v>
      </c>
      <c r="S57" s="796"/>
      <c r="T57" s="796"/>
      <c r="U57" s="796"/>
      <c r="V57" s="84"/>
      <c r="W57" s="84"/>
      <c r="Y57" s="929"/>
      <c r="AF57" s="49"/>
    </row>
    <row r="58" spans="1:32" ht="35" customHeight="1">
      <c r="A58" s="238" t="s">
        <v>195</v>
      </c>
      <c r="B58" s="238" t="s">
        <v>196</v>
      </c>
      <c r="C58" s="238"/>
      <c r="D58" s="238">
        <v>1</v>
      </c>
      <c r="E58" s="239"/>
      <c r="F58" s="802" t="s">
        <v>1014</v>
      </c>
      <c r="G58" s="796"/>
      <c r="H58" s="796"/>
      <c r="I58" s="796"/>
      <c r="J58" s="84"/>
      <c r="K58" s="84"/>
      <c r="M58" s="217" t="s">
        <v>197</v>
      </c>
      <c r="N58" s="217" t="s">
        <v>198</v>
      </c>
      <c r="O58" s="217"/>
      <c r="P58" s="217">
        <v>1</v>
      </c>
      <c r="Q58" s="239"/>
      <c r="R58" s="802" t="s">
        <v>1005</v>
      </c>
      <c r="S58" s="796"/>
      <c r="T58" s="796"/>
      <c r="U58" s="796"/>
      <c r="V58" s="84"/>
      <c r="W58" s="84"/>
      <c r="Y58" s="929"/>
      <c r="AF58" s="49"/>
    </row>
    <row r="59" spans="1:32" ht="35" customHeight="1">
      <c r="A59" s="238" t="s">
        <v>199</v>
      </c>
      <c r="B59" s="238" t="s">
        <v>200</v>
      </c>
      <c r="C59" s="238"/>
      <c r="D59" s="238">
        <v>2</v>
      </c>
      <c r="E59" s="239"/>
      <c r="F59" s="802" t="s">
        <v>1014</v>
      </c>
      <c r="G59" s="796"/>
      <c r="H59" s="796"/>
      <c r="I59" s="796"/>
      <c r="J59" s="84"/>
      <c r="K59" s="84"/>
      <c r="M59" s="248" t="s">
        <v>201</v>
      </c>
      <c r="N59" s="217" t="s">
        <v>202</v>
      </c>
      <c r="O59" s="248"/>
      <c r="P59" s="248">
        <v>2</v>
      </c>
      <c r="Q59" s="239"/>
      <c r="R59" s="802" t="s">
        <v>1005</v>
      </c>
      <c r="S59" s="796"/>
      <c r="T59" s="796"/>
      <c r="U59" s="796"/>
      <c r="V59" s="84"/>
      <c r="W59" s="84"/>
      <c r="Y59" s="929"/>
      <c r="AF59" s="49"/>
    </row>
    <row r="60" spans="1:32" ht="35" customHeight="1">
      <c r="A60" s="238" t="s">
        <v>203</v>
      </c>
      <c r="B60" s="224" t="s">
        <v>204</v>
      </c>
      <c r="C60" s="238"/>
      <c r="D60" s="238">
        <v>2</v>
      </c>
      <c r="E60" s="239"/>
      <c r="F60" s="802" t="s">
        <v>1014</v>
      </c>
      <c r="G60" s="796"/>
      <c r="H60" s="796"/>
      <c r="I60" s="796"/>
      <c r="J60" s="84"/>
      <c r="K60" s="84"/>
      <c r="M60" s="217" t="s">
        <v>205</v>
      </c>
      <c r="N60" s="217" t="s">
        <v>206</v>
      </c>
      <c r="O60" s="248"/>
      <c r="P60" s="248">
        <v>1</v>
      </c>
      <c r="Q60" s="239"/>
      <c r="R60" s="802" t="s">
        <v>1005</v>
      </c>
      <c r="S60" s="796"/>
      <c r="T60" s="796"/>
      <c r="U60" s="796"/>
      <c r="V60" s="84"/>
      <c r="W60" s="84"/>
      <c r="Y60" s="930"/>
      <c r="AF60" s="49"/>
    </row>
    <row r="61" spans="1:32" ht="30" customHeight="1">
      <c r="A61" s="238" t="s">
        <v>207</v>
      </c>
      <c r="B61" s="238" t="s">
        <v>208</v>
      </c>
      <c r="C61" s="238"/>
      <c r="D61" s="238">
        <v>2</v>
      </c>
      <c r="E61" s="239"/>
      <c r="F61" s="802" t="s">
        <v>1014</v>
      </c>
      <c r="G61" s="796"/>
      <c r="H61" s="796"/>
      <c r="I61" s="796"/>
      <c r="J61" s="84"/>
      <c r="K61" s="84"/>
      <c r="M61" s="217" t="s">
        <v>209</v>
      </c>
      <c r="N61" s="217" t="s">
        <v>210</v>
      </c>
      <c r="O61" s="217"/>
      <c r="P61" s="217">
        <v>1</v>
      </c>
      <c r="Q61" s="239"/>
      <c r="R61" s="802" t="s">
        <v>1006</v>
      </c>
      <c r="S61" s="796"/>
      <c r="T61" s="796"/>
      <c r="U61" s="796"/>
      <c r="V61" s="84"/>
      <c r="W61" s="84"/>
      <c r="Y61" s="296"/>
      <c r="AF61" s="49"/>
    </row>
    <row r="62" spans="1:32" ht="30" customHeight="1" thickBot="1">
      <c r="A62" s="238" t="s">
        <v>211</v>
      </c>
      <c r="B62" s="238" t="s">
        <v>212</v>
      </c>
      <c r="C62" s="238" t="s">
        <v>50</v>
      </c>
      <c r="D62" s="238">
        <v>2</v>
      </c>
      <c r="E62" s="239"/>
      <c r="F62" s="810" t="s">
        <v>1021</v>
      </c>
      <c r="G62" s="239"/>
      <c r="H62" s="239"/>
      <c r="I62" s="239"/>
      <c r="J62" s="84"/>
      <c r="K62" s="84"/>
      <c r="X62" s="82"/>
      <c r="Y62" s="296"/>
      <c r="Z62" s="82"/>
      <c r="AA62" s="82"/>
      <c r="AB62" s="82"/>
      <c r="AF62" s="49"/>
    </row>
    <row r="63" spans="1:32" ht="30" customHeight="1" thickBot="1">
      <c r="A63" s="238" t="s">
        <v>213</v>
      </c>
      <c r="B63" s="238" t="s">
        <v>214</v>
      </c>
      <c r="C63" s="238" t="s">
        <v>50</v>
      </c>
      <c r="D63" s="238">
        <v>1</v>
      </c>
      <c r="E63" s="239"/>
      <c r="F63" s="810" t="s">
        <v>1005</v>
      </c>
      <c r="G63" s="239"/>
      <c r="H63" s="239"/>
      <c r="I63" s="239"/>
      <c r="J63" s="84"/>
      <c r="K63" s="84"/>
      <c r="O63" s="1359" t="s">
        <v>215</v>
      </c>
      <c r="P63" s="1360">
        <f>SUM(D10,D23,D51,P10,P19,P35,P51)</f>
        <v>250</v>
      </c>
      <c r="Q63" s="1361">
        <f>Q35+Q19+Q10+E51+E10+Q51+E23</f>
        <v>0</v>
      </c>
      <c r="X63" s="82"/>
      <c r="Y63" s="297"/>
      <c r="AB63" s="82"/>
      <c r="AF63" s="927"/>
    </row>
    <row r="64" spans="1:32" ht="30" customHeight="1">
      <c r="O64" s="82"/>
      <c r="X64" s="82"/>
      <c r="AB64" s="82"/>
      <c r="AF64" s="927"/>
    </row>
    <row r="65" spans="1:32" ht="30" customHeight="1">
      <c r="AF65" s="927"/>
    </row>
    <row r="66" spans="1:32" ht="30" customHeight="1">
      <c r="AF66" s="927"/>
    </row>
    <row r="67" spans="1:32" ht="30" customHeight="1">
      <c r="AF67" s="927"/>
    </row>
    <row r="68" spans="1:32" ht="30" customHeight="1">
      <c r="AF68" s="927"/>
    </row>
    <row r="69" spans="1:32" ht="30" customHeight="1">
      <c r="AF69" s="927"/>
    </row>
    <row r="70" spans="1:32" ht="30" customHeight="1">
      <c r="W70" s="82"/>
      <c r="AF70" s="927"/>
    </row>
    <row r="71" spans="1:32" ht="16">
      <c r="W71" s="82"/>
    </row>
    <row r="72" spans="1:32" ht="30" customHeight="1">
      <c r="W72" s="82"/>
    </row>
    <row r="73" spans="1:32" ht="30" customHeight="1">
      <c r="W73" s="82"/>
    </row>
    <row r="74" spans="1:32" ht="30" customHeight="1">
      <c r="W74" s="82"/>
    </row>
    <row r="75" spans="1:32" ht="30" customHeight="1">
      <c r="W75" s="82"/>
    </row>
    <row r="76" spans="1:32" ht="30" customHeight="1">
      <c r="A76" s="923"/>
      <c r="B76" s="923"/>
      <c r="C76" s="923"/>
      <c r="D76" s="91"/>
      <c r="E76" s="91"/>
      <c r="F76" s="91"/>
      <c r="G76" s="91"/>
      <c r="H76" s="91"/>
      <c r="I76" s="91"/>
      <c r="J76" s="205"/>
      <c r="K76" s="205"/>
      <c r="W76" s="82"/>
    </row>
    <row r="77" spans="1:32" ht="30" customHeight="1">
      <c r="A77" s="923"/>
      <c r="B77" s="923"/>
      <c r="C77" s="923"/>
      <c r="J77" s="226"/>
      <c r="K77" s="225"/>
      <c r="W77" s="82"/>
    </row>
    <row r="78" spans="1:32" ht="30" customHeight="1">
      <c r="W78" s="82"/>
    </row>
    <row r="79" spans="1:32" ht="30" customHeight="1">
      <c r="W79" s="82"/>
    </row>
    <row r="80" spans="1:32" ht="30" customHeight="1">
      <c r="W80" s="82"/>
    </row>
    <row r="81" spans="23:23" ht="30" customHeight="1">
      <c r="W81" s="82"/>
    </row>
    <row r="82" spans="23:23" ht="30" customHeight="1">
      <c r="W82" s="82"/>
    </row>
    <row r="83" spans="23:23" ht="16">
      <c r="W83" s="82"/>
    </row>
    <row r="85" spans="23:23" ht="30" customHeight="1"/>
    <row r="86" spans="23:23" ht="30" customHeight="1"/>
    <row r="87" spans="23:23" ht="30" customHeight="1"/>
    <row r="88" spans="23:23" ht="30" customHeight="1"/>
    <row r="89" spans="23:23" ht="30" customHeight="1"/>
    <row r="90" spans="23:23" ht="30" customHeight="1"/>
    <row r="91" spans="23:23" ht="30" customHeight="1"/>
    <row r="92" spans="23:23" ht="30" customHeight="1"/>
    <row r="93" spans="23:23" ht="30" customHeight="1"/>
    <row r="94" spans="23:23" ht="30" customHeight="1"/>
    <row r="95" spans="23:23" ht="30" customHeight="1"/>
    <row r="96" spans="23:23" ht="30" customHeight="1"/>
    <row r="97" ht="30" customHeight="1"/>
    <row r="98" ht="30" customHeight="1"/>
    <row r="99" ht="30" customHeight="1"/>
    <row r="100"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sheetData>
  <sheetProtection algorithmName="SHA-512" hashValue="1t8NUJ3Z4VDJ5wVkkvcZJLGkzBZ7ASw2O8Iz0YsrYWOQOoY9uRV/d4XalSV5upgu0bbSRIlG5cMENblwnQhv/w==" saltValue="2mQOD6dfBZ+RfLtA6cyqVg==" spinCount="100000" sheet="1" objects="1" scenarios="1" formatCells="0" formatColumns="0" formatRows="0"/>
  <mergeCells count="25">
    <mergeCell ref="Y1:Y6"/>
    <mergeCell ref="M9:N9"/>
    <mergeCell ref="A1:W1"/>
    <mergeCell ref="C6:J6"/>
    <mergeCell ref="L5:M5"/>
    <mergeCell ref="L4:M4"/>
    <mergeCell ref="A3:B3"/>
    <mergeCell ref="C3:J3"/>
    <mergeCell ref="A4:B4"/>
    <mergeCell ref="C4:J4"/>
    <mergeCell ref="O2:W7"/>
    <mergeCell ref="A2:M2"/>
    <mergeCell ref="C7:J7"/>
    <mergeCell ref="K5:K6"/>
    <mergeCell ref="A5:B5"/>
    <mergeCell ref="C5:J5"/>
    <mergeCell ref="A76:C76"/>
    <mergeCell ref="A77:C77"/>
    <mergeCell ref="A9:B9"/>
    <mergeCell ref="Y46:Y48"/>
    <mergeCell ref="AF63:AF70"/>
    <mergeCell ref="Y56:Y60"/>
    <mergeCell ref="Y7:Y11"/>
    <mergeCell ref="Y12:Y13"/>
    <mergeCell ref="Y15:Y17"/>
  </mergeCells>
  <printOptions horizontalCentered="1" verticalCentered="1"/>
  <pageMargins left="1.2" right="1.2" top="0.75" bottom="0.75" header="0.3" footer="0.3"/>
  <pageSetup paperSize="137" scale="18" orientation="landscape" r:id="rId1"/>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References!$A$26:$A$29</xm:f>
          </x14:formula1>
          <xm:sqref>C5:J5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J31"/>
  <sheetViews>
    <sheetView zoomScale="90" zoomScaleNormal="90" workbookViewId="0">
      <selection activeCell="A14" sqref="A14:B14"/>
    </sheetView>
  </sheetViews>
  <sheetFormatPr baseColWidth="10" defaultColWidth="9.1640625" defaultRowHeight="15"/>
  <cols>
    <col min="1" max="1" width="9.1640625" style="210"/>
    <col min="2" max="2" width="11.1640625" style="210" customWidth="1"/>
    <col min="3" max="3" width="59" style="210" bestFit="1" customWidth="1"/>
    <col min="4" max="4" width="17.33203125" style="210" bestFit="1" customWidth="1"/>
    <col min="5" max="5" width="16" style="210" customWidth="1"/>
    <col min="6" max="6" width="16" style="46" customWidth="1"/>
    <col min="7" max="7" width="47.5" style="210" customWidth="1"/>
    <col min="8" max="8" width="34.5" style="210" bestFit="1" customWidth="1"/>
    <col min="9" max="16384" width="9.1640625" style="210"/>
  </cols>
  <sheetData>
    <row r="1" spans="1:10" ht="21">
      <c r="A1" s="978" t="s">
        <v>216</v>
      </c>
      <c r="B1" s="978"/>
      <c r="C1" s="978"/>
      <c r="D1" s="978"/>
      <c r="E1" s="978"/>
      <c r="F1" s="978"/>
      <c r="G1" s="978"/>
      <c r="H1" s="978"/>
    </row>
    <row r="2" spans="1:10" ht="21">
      <c r="A2" s="979" t="s">
        <v>217</v>
      </c>
      <c r="B2" s="979"/>
      <c r="C2" s="979"/>
      <c r="D2" s="979"/>
      <c r="E2" s="979"/>
      <c r="F2" s="979"/>
      <c r="G2" s="979"/>
      <c r="H2" s="979"/>
    </row>
    <row r="3" spans="1:10" ht="21">
      <c r="A3" s="980" t="s">
        <v>728</v>
      </c>
      <c r="B3" s="980"/>
      <c r="C3" s="980"/>
      <c r="D3" s="980"/>
      <c r="E3" s="980"/>
      <c r="F3" s="980"/>
      <c r="G3" s="980"/>
      <c r="H3" s="980"/>
    </row>
    <row r="4" spans="1:10" ht="99.75" customHeight="1" thickBot="1">
      <c r="A4" s="1210" t="s">
        <v>729</v>
      </c>
      <c r="B4" s="1210"/>
      <c r="C4" s="1210"/>
      <c r="D4" s="1210"/>
      <c r="E4" s="1210"/>
      <c r="F4" s="1210"/>
      <c r="G4" s="1210"/>
      <c r="H4" s="1210"/>
      <c r="I4" s="288"/>
      <c r="J4" s="288"/>
    </row>
    <row r="5" spans="1:10" ht="17" thickBot="1">
      <c r="A5" s="1067" t="s">
        <v>11</v>
      </c>
      <c r="B5" s="1068"/>
      <c r="C5" s="365" t="s">
        <v>220</v>
      </c>
      <c r="D5" s="365" t="s">
        <v>221</v>
      </c>
      <c r="E5" s="365" t="s">
        <v>222</v>
      </c>
      <c r="F5" s="365" t="s">
        <v>287</v>
      </c>
      <c r="G5" s="365" t="s">
        <v>225</v>
      </c>
      <c r="H5" s="385" t="s">
        <v>226</v>
      </c>
    </row>
    <row r="6" spans="1:10" ht="137" thickBot="1">
      <c r="A6" s="990" t="str">
        <f>'Annotated Scorecard 24x36 (PS1)'!M36</f>
        <v>MW 1.0</v>
      </c>
      <c r="B6" s="991"/>
      <c r="C6" s="418" t="str">
        <f>'Annotated Scorecard 24x36 (PS1)'!N36</f>
        <v>Storage and Collection of Recyclables</v>
      </c>
      <c r="D6" s="451">
        <f>'Annotated Scorecard 24x36 (PS1)'!P36</f>
        <v>2</v>
      </c>
      <c r="E6" s="603">
        <f>'Annotated Scorecard 24x36 (PS1)'!Q36</f>
        <v>0</v>
      </c>
      <c r="F6" s="824"/>
      <c r="G6" s="402" t="s">
        <v>730</v>
      </c>
      <c r="H6" s="384"/>
    </row>
    <row r="7" spans="1:10" ht="50.25" customHeight="1" thickBot="1">
      <c r="A7" s="1180" t="str">
        <f>'Annotated Scorecard 24x36 (PS1)'!M37</f>
        <v>MW 1.1</v>
      </c>
      <c r="B7" s="1181"/>
      <c r="C7" s="420" t="str">
        <f>'Annotated Scorecard 24x36 (PS1)'!N37</f>
        <v>Storage and Collection of Recyclables for School Community</v>
      </c>
      <c r="D7" s="429">
        <f>'Annotated Scorecard 24x36 (PS1)'!P37</f>
        <v>1</v>
      </c>
      <c r="E7" s="429">
        <f>'Annotated Scorecard 24x36 (PS1)'!Q37</f>
        <v>0</v>
      </c>
      <c r="F7" s="825"/>
      <c r="G7" s="550" t="s">
        <v>731</v>
      </c>
      <c r="H7" s="391"/>
    </row>
    <row r="8" spans="1:10" ht="154" thickBot="1">
      <c r="A8" s="990" t="str">
        <f>'Annotated Scorecard 24x36 (PS1)'!M38</f>
        <v>MW 2.0</v>
      </c>
      <c r="B8" s="991"/>
      <c r="C8" s="418" t="str">
        <f>'Annotated Scorecard 24x36 (PS1)'!N38</f>
        <v>Construction Site Waste Management</v>
      </c>
      <c r="D8" s="451">
        <f>'Annotated Scorecard 24x36 (PS1)'!P38</f>
        <v>1</v>
      </c>
      <c r="E8" s="603">
        <f>'Annotated Scorecard 24x36 (PS1)'!Q38</f>
        <v>0</v>
      </c>
      <c r="F8" s="826" t="s">
        <v>732</v>
      </c>
      <c r="G8" s="550" t="s">
        <v>733</v>
      </c>
      <c r="H8" s="384"/>
    </row>
    <row r="9" spans="1:10" ht="34.5" customHeight="1">
      <c r="A9" s="1180" t="str">
        <f>'Annotated Scorecard 24x36 (PS1)'!M39</f>
        <v>MW 2.1</v>
      </c>
      <c r="B9" s="1181"/>
      <c r="C9" s="420" t="str">
        <f>'Annotated Scorecard 24x36 (PS1)'!N39</f>
        <v>Enhanced Construction Site Waste Management</v>
      </c>
      <c r="D9" s="429">
        <f>'Annotated Scorecard 24x36 (PS1)'!P39</f>
        <v>4</v>
      </c>
      <c r="E9" s="429">
        <f>'Annotated Scorecard 24x36 (PS1)'!Q39</f>
        <v>0</v>
      </c>
      <c r="F9" s="1207" t="s">
        <v>732</v>
      </c>
      <c r="G9" s="1201" t="s">
        <v>733</v>
      </c>
      <c r="H9" s="391"/>
    </row>
    <row r="10" spans="1:10" ht="34.5" customHeight="1">
      <c r="A10" s="576"/>
      <c r="B10" s="577" t="s">
        <v>734</v>
      </c>
      <c r="C10" s="268" t="s">
        <v>735</v>
      </c>
      <c r="D10" s="257">
        <v>2</v>
      </c>
      <c r="E10" s="256"/>
      <c r="F10" s="1208"/>
      <c r="G10" s="1202"/>
      <c r="H10" s="424"/>
    </row>
    <row r="11" spans="1:10" ht="34.5" customHeight="1">
      <c r="A11" s="392"/>
      <c r="B11" s="235" t="s">
        <v>736</v>
      </c>
      <c r="C11" s="236" t="s">
        <v>737</v>
      </c>
      <c r="D11" s="238">
        <v>3</v>
      </c>
      <c r="E11" s="256"/>
      <c r="F11" s="1208"/>
      <c r="G11" s="1202"/>
      <c r="H11" s="393"/>
    </row>
    <row r="12" spans="1:10" ht="34.5" customHeight="1">
      <c r="A12" s="392"/>
      <c r="B12" s="235" t="s">
        <v>738</v>
      </c>
      <c r="C12" s="236" t="s">
        <v>739</v>
      </c>
      <c r="D12" s="1106" t="s">
        <v>740</v>
      </c>
      <c r="E12" s="256"/>
      <c r="F12" s="1208"/>
      <c r="G12" s="1202"/>
      <c r="H12" s="393"/>
    </row>
    <row r="13" spans="1:10" ht="34.5" customHeight="1" thickBot="1">
      <c r="A13" s="394"/>
      <c r="B13" s="395" t="s">
        <v>741</v>
      </c>
      <c r="C13" s="396" t="s">
        <v>742</v>
      </c>
      <c r="D13" s="1107"/>
      <c r="E13" s="333"/>
      <c r="F13" s="1209"/>
      <c r="G13" s="1203"/>
      <c r="H13" s="399"/>
    </row>
    <row r="14" spans="1:10" ht="15.75" customHeight="1">
      <c r="A14" s="1180" t="str">
        <f>'Annotated Scorecard 24x36 (PS1)'!M40</f>
        <v>MW 3.1</v>
      </c>
      <c r="B14" s="1181"/>
      <c r="C14" s="420" t="str">
        <f>'Annotated Scorecard 24x36 (PS1)'!N40</f>
        <v>Single Attribute - Recycled Content</v>
      </c>
      <c r="D14" s="406">
        <f>'Annotated Scorecard 24x36 (PS1)'!P40</f>
        <v>2</v>
      </c>
      <c r="E14" s="406">
        <f>'Annotated Scorecard 24x36 (PS1)'!Q40</f>
        <v>0</v>
      </c>
      <c r="F14" s="1198"/>
      <c r="G14" s="1204"/>
      <c r="H14" s="391"/>
    </row>
    <row r="15" spans="1:10" ht="16">
      <c r="A15" s="392"/>
      <c r="B15" s="235"/>
      <c r="C15" s="236" t="s">
        <v>744</v>
      </c>
      <c r="D15" s="1211" t="s">
        <v>745</v>
      </c>
      <c r="E15" s="105"/>
      <c r="F15" s="1199"/>
      <c r="G15" s="1205"/>
      <c r="H15" s="393"/>
    </row>
    <row r="16" spans="1:10" ht="17" thickBot="1">
      <c r="A16" s="394"/>
      <c r="B16" s="395"/>
      <c r="C16" s="396" t="s">
        <v>746</v>
      </c>
      <c r="D16" s="1184"/>
      <c r="E16" s="359"/>
      <c r="F16" s="1200"/>
      <c r="G16" s="1206"/>
      <c r="H16" s="399"/>
    </row>
    <row r="17" spans="1:8" ht="17" thickBot="1">
      <c r="A17" s="990" t="str">
        <f>'Annotated Scorecard 24x36 (PS1)'!M41</f>
        <v>MW 4.1</v>
      </c>
      <c r="B17" s="991"/>
      <c r="C17" s="418" t="str">
        <f>'Annotated Scorecard 24x36 (PS1)'!N41</f>
        <v>Single Attribute - Rapidly Renewable Materials</v>
      </c>
      <c r="D17" s="408">
        <f>'Annotated Scorecard 24x36 (PS1)'!P41</f>
        <v>1</v>
      </c>
      <c r="E17" s="408">
        <f>'Annotated Scorecard 24x36 (PS1)'!Q41</f>
        <v>0</v>
      </c>
      <c r="F17" s="827"/>
      <c r="G17" s="401"/>
      <c r="H17" s="384"/>
    </row>
    <row r="18" spans="1:8" ht="17" thickBot="1">
      <c r="A18" s="990" t="str">
        <f>'Annotated Scorecard 24x36 (PS1)'!M42</f>
        <v>MW 5.1</v>
      </c>
      <c r="B18" s="991"/>
      <c r="C18" s="418" t="str">
        <f>'Annotated Scorecard 24x36 (PS1)'!N42</f>
        <v>Single Attribute - Certified Wood</v>
      </c>
      <c r="D18" s="408">
        <f>'Annotated Scorecard 24x36 (PS1)'!P42</f>
        <v>2</v>
      </c>
      <c r="E18" s="408">
        <f>'Annotated Scorecard 24x36 (PS1)'!Q42</f>
        <v>0</v>
      </c>
      <c r="F18" s="827"/>
      <c r="G18" s="401"/>
      <c r="H18" s="384"/>
    </row>
    <row r="19" spans="1:8" ht="16.5" customHeight="1">
      <c r="A19" s="1180" t="str">
        <f>'Annotated Scorecard 24x36 (PS1)'!M43</f>
        <v>MW 6.1</v>
      </c>
      <c r="B19" s="1181"/>
      <c r="C19" s="420" t="str">
        <f>'Annotated Scorecard 24x36 (PS1)'!N43</f>
        <v>Single Attribute - Materials Reuse</v>
      </c>
      <c r="D19" s="406">
        <f>'Annotated Scorecard 24x36 (PS1)'!P43</f>
        <v>2</v>
      </c>
      <c r="E19" s="406">
        <f>'Annotated Scorecard 24x36 (PS1)'!Q43</f>
        <v>0</v>
      </c>
      <c r="F19" s="1002" t="s">
        <v>743</v>
      </c>
      <c r="G19" s="1193" t="s">
        <v>747</v>
      </c>
      <c r="H19" s="391"/>
    </row>
    <row r="20" spans="1:8" ht="16">
      <c r="A20" s="392"/>
      <c r="B20" s="235"/>
      <c r="C20" s="236" t="s">
        <v>744</v>
      </c>
      <c r="D20" s="1211" t="s">
        <v>745</v>
      </c>
      <c r="E20" s="105"/>
      <c r="F20" s="1003"/>
      <c r="G20" s="1194"/>
      <c r="H20" s="393"/>
    </row>
    <row r="21" spans="1:8" ht="17" thickBot="1">
      <c r="A21" s="394"/>
      <c r="B21" s="395"/>
      <c r="C21" s="396" t="s">
        <v>746</v>
      </c>
      <c r="D21" s="1184"/>
      <c r="E21" s="359"/>
      <c r="F21" s="1004"/>
      <c r="G21" s="1195"/>
      <c r="H21" s="399"/>
    </row>
    <row r="22" spans="1:8" ht="17" thickBot="1">
      <c r="A22" s="990" t="str">
        <f>'Annotated Scorecard 24x36 (PS1)'!M44</f>
        <v>MW 7.1</v>
      </c>
      <c r="B22" s="991"/>
      <c r="C22" s="418" t="str">
        <f>'Annotated Scorecard 24x36 (PS1)'!N44</f>
        <v>Multi-Attribute Material Selection</v>
      </c>
      <c r="D22" s="408">
        <f>'Annotated Scorecard 24x36 (PS1)'!P44</f>
        <v>2</v>
      </c>
      <c r="E22" s="408">
        <f>'Annotated Scorecard 24x36 (PS1)'!Q44</f>
        <v>0</v>
      </c>
      <c r="F22" s="827"/>
      <c r="G22" s="401"/>
      <c r="H22" s="384"/>
    </row>
    <row r="23" spans="1:8" ht="35" thickBot="1">
      <c r="A23" s="990" t="str">
        <f>'Annotated Scorecard 24x36 (PS1)'!M45</f>
        <v>MW 8.1</v>
      </c>
      <c r="B23" s="991"/>
      <c r="C23" s="418" t="str">
        <f>'Annotated Scorecard 24x36 (PS1)'!N45</f>
        <v>Building Reuse - Exterior</v>
      </c>
      <c r="D23" s="408">
        <f>'Annotated Scorecard 24x36 (PS1)'!P45</f>
        <v>3</v>
      </c>
      <c r="E23" s="408">
        <f>'Annotated Scorecard 24x36 (PS1)'!Q45</f>
        <v>0</v>
      </c>
      <c r="F23" s="828" t="s">
        <v>748</v>
      </c>
      <c r="G23" s="400" t="s">
        <v>749</v>
      </c>
      <c r="H23" s="384"/>
    </row>
    <row r="24" spans="1:8" ht="36.75" customHeight="1" thickBot="1">
      <c r="A24" s="990" t="str">
        <f>'Annotated Scorecard 24x36 (PS1)'!M46</f>
        <v>MW 9.1</v>
      </c>
      <c r="B24" s="991"/>
      <c r="C24" s="418" t="str">
        <f>'Annotated Scorecard 24x36 (PS1)'!N46</f>
        <v>Building Reuse - Interior</v>
      </c>
      <c r="D24" s="408">
        <f>'Annotated Scorecard 24x36 (PS1)'!P46</f>
        <v>1</v>
      </c>
      <c r="E24" s="408">
        <f>'Annotated Scorecard 24x36 (PS1)'!Q46</f>
        <v>0</v>
      </c>
      <c r="F24" s="828" t="s">
        <v>748</v>
      </c>
      <c r="G24" s="400" t="s">
        <v>749</v>
      </c>
      <c r="H24" s="384"/>
    </row>
    <row r="25" spans="1:8" ht="78.75" customHeight="1">
      <c r="A25" s="1180" t="str">
        <f>'Annotated Scorecard 24x36 (PS1)'!M47</f>
        <v>MW 10.1</v>
      </c>
      <c r="B25" s="1181"/>
      <c r="C25" s="420" t="str">
        <f>'Annotated Scorecard 24x36 (PS1)'!N47</f>
        <v>Building Product Health Related Information Reporting</v>
      </c>
      <c r="D25" s="406">
        <f>'Annotated Scorecard 24x36 (PS1)'!P47</f>
        <v>1</v>
      </c>
      <c r="E25" s="406">
        <f>'Annotated Scorecard 24x36 (PS1)'!Q47</f>
        <v>0</v>
      </c>
      <c r="F25" s="1198" t="s">
        <v>743</v>
      </c>
      <c r="G25" s="1201" t="s">
        <v>750</v>
      </c>
      <c r="H25" s="391"/>
    </row>
    <row r="26" spans="1:8" ht="16">
      <c r="A26" s="392"/>
      <c r="B26" s="235"/>
      <c r="C26" s="236" t="s">
        <v>744</v>
      </c>
      <c r="D26" s="1182">
        <v>3</v>
      </c>
      <c r="E26" s="256"/>
      <c r="F26" s="1199"/>
      <c r="G26" s="1202"/>
      <c r="H26" s="393"/>
    </row>
    <row r="27" spans="1:8" ht="17" thickBot="1">
      <c r="A27" s="394"/>
      <c r="B27" s="395"/>
      <c r="C27" s="396" t="s">
        <v>746</v>
      </c>
      <c r="D27" s="1184"/>
      <c r="E27" s="333"/>
      <c r="F27" s="1200"/>
      <c r="G27" s="1203"/>
      <c r="H27" s="399"/>
    </row>
    <row r="28" spans="1:8" ht="35.25" customHeight="1" thickBot="1">
      <c r="A28" s="990" t="str">
        <f>'Annotated Scorecard 24x36 (PS1)'!M48</f>
        <v>MW 11.1</v>
      </c>
      <c r="B28" s="991"/>
      <c r="C28" s="418" t="str">
        <f>'Annotated Scorecard 24x36 (PS1)'!N48</f>
        <v>Durability and Low Maintenance Flooring</v>
      </c>
      <c r="D28" s="408">
        <f>'Annotated Scorecard 24x36 (PS1)'!P48</f>
        <v>1</v>
      </c>
      <c r="E28" s="408">
        <f>'Annotated Scorecard 24x36 (PS1)'!Q48</f>
        <v>0</v>
      </c>
      <c r="F28" s="827"/>
      <c r="G28" s="401"/>
      <c r="H28" s="384"/>
    </row>
    <row r="29" spans="1:8" ht="17" thickBot="1">
      <c r="A29" s="990" t="str">
        <f>'Annotated Scorecard 24x36 (PS1)'!M49</f>
        <v>MW 12.1</v>
      </c>
      <c r="B29" s="991"/>
      <c r="C29" s="418" t="str">
        <f>'Annotated Scorecard 24x36 (PS1)'!N49</f>
        <v>Environmental Performance Reporting</v>
      </c>
      <c r="D29" s="408">
        <f>'Annotated Scorecard 24x36 (PS1)'!P49</f>
        <v>2</v>
      </c>
      <c r="E29" s="408">
        <f>'Annotated Scorecard 24x36 (PS1)'!Q49</f>
        <v>0</v>
      </c>
      <c r="F29" s="827"/>
      <c r="G29" s="401"/>
      <c r="H29" s="384"/>
    </row>
    <row r="30" spans="1:8" ht="17" thickBot="1">
      <c r="A30" s="267"/>
      <c r="B30" s="267"/>
      <c r="C30" s="267"/>
      <c r="D30" s="440" t="s">
        <v>18</v>
      </c>
      <c r="E30" s="413">
        <f>SUM(E6:E29)</f>
        <v>0</v>
      </c>
      <c r="G30" s="267"/>
      <c r="H30" s="267"/>
    </row>
    <row r="31" spans="1:8" ht="16">
      <c r="G31" s="267"/>
      <c r="H31" s="267"/>
    </row>
  </sheetData>
  <sheetProtection sheet="1" objects="1" scenarios="1" formatCells="0" formatColumns="0" formatRows="0"/>
  <mergeCells count="31">
    <mergeCell ref="A28:B28"/>
    <mergeCell ref="A29:B29"/>
    <mergeCell ref="A2:H2"/>
    <mergeCell ref="A1:H1"/>
    <mergeCell ref="A4:H4"/>
    <mergeCell ref="A22:B22"/>
    <mergeCell ref="A19:B19"/>
    <mergeCell ref="A5:B5"/>
    <mergeCell ref="A6:B6"/>
    <mergeCell ref="A7:B7"/>
    <mergeCell ref="A14:B14"/>
    <mergeCell ref="A17:B17"/>
    <mergeCell ref="A18:B18"/>
    <mergeCell ref="D12:D13"/>
    <mergeCell ref="D15:D16"/>
    <mergeCell ref="D20:D21"/>
    <mergeCell ref="A23:B23"/>
    <mergeCell ref="A25:B25"/>
    <mergeCell ref="A24:B24"/>
    <mergeCell ref="D26:D27"/>
    <mergeCell ref="A3:H3"/>
    <mergeCell ref="F14:F16"/>
    <mergeCell ref="F19:F21"/>
    <mergeCell ref="G19:G21"/>
    <mergeCell ref="G25:G27"/>
    <mergeCell ref="G14:G16"/>
    <mergeCell ref="F25:F27"/>
    <mergeCell ref="A8:B8"/>
    <mergeCell ref="A9:B9"/>
    <mergeCell ref="F9:F13"/>
    <mergeCell ref="G9:G13"/>
  </mergeCells>
  <hyperlinks>
    <hyperlink ref="F23" location="'MW 8.1 &amp; 9.1 - Reuse'!A1" display="MW 8.1 &amp; 9.1 - Reuse" xr:uid="{00000000-0004-0000-1300-000000000000}"/>
    <hyperlink ref="F24" location="'MW 8.1 &amp; 9.1 - Reuse'!A1" display="MW 8.1 &amp; 9.1 - Reuse" xr:uid="{00000000-0004-0000-1300-000001000000}"/>
    <hyperlink ref="F25" location="'Materials 24x36 (PS2)'!A1" display="Materials  PS" xr:uid="{00000000-0004-0000-1300-000002000000}"/>
  </hyperlink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References!$B$2:$B$3</xm:f>
          </x14:formula1>
          <xm:sqref>E10:E13 E26:E27</xm:sqref>
        </x14:dataValidation>
        <x14:dataValidation type="list" allowBlank="1" showInputMessage="1" showErrorMessage="1" xr:uid="{00000000-0002-0000-1300-000001000000}">
          <x14:formula1>
            <xm:f>References!$C$18:$C$19</xm:f>
          </x14:formula1>
          <xm:sqref>E15:E16 E20:E21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M278"/>
  <sheetViews>
    <sheetView zoomScaleNormal="100" workbookViewId="0">
      <selection activeCell="A14" sqref="A14:B14"/>
    </sheetView>
  </sheetViews>
  <sheetFormatPr baseColWidth="10" defaultColWidth="8.83203125" defaultRowHeight="13"/>
  <cols>
    <col min="1" max="1" width="13.6640625" style="515" customWidth="1"/>
    <col min="2" max="2" width="24.1640625" style="515" customWidth="1"/>
    <col min="3" max="3" width="10.5" style="515" customWidth="1"/>
    <col min="4" max="4" width="20.33203125" style="515" customWidth="1"/>
    <col min="5" max="6" width="13.6640625" style="515" customWidth="1"/>
    <col min="7" max="7" width="12.5" style="515" customWidth="1"/>
    <col min="8" max="8" width="13" style="515" customWidth="1"/>
    <col min="9" max="9" width="1.1640625" style="515" customWidth="1"/>
    <col min="10" max="12" width="0" style="515" hidden="1" customWidth="1"/>
    <col min="13" max="16384" width="8.83203125" style="515"/>
  </cols>
  <sheetData>
    <row r="1" spans="1:13" ht="9" customHeight="1">
      <c r="A1" s="510"/>
      <c r="B1" s="511"/>
      <c r="C1" s="511"/>
      <c r="D1" s="511"/>
      <c r="E1" s="511"/>
      <c r="F1" s="511"/>
      <c r="G1" s="511"/>
      <c r="H1" s="511"/>
      <c r="I1" s="512"/>
      <c r="J1" s="513"/>
      <c r="K1" s="513"/>
      <c r="L1" s="514"/>
      <c r="M1" s="514"/>
    </row>
    <row r="2" spans="1:13" ht="21" customHeight="1">
      <c r="A2" s="1214" t="s">
        <v>751</v>
      </c>
      <c r="B2" s="1215"/>
      <c r="C2" s="1215"/>
      <c r="D2" s="1215"/>
      <c r="E2" s="1215"/>
      <c r="F2" s="1215"/>
      <c r="G2" s="1215"/>
      <c r="H2" s="1215"/>
      <c r="I2" s="1216"/>
      <c r="J2" s="513"/>
      <c r="K2" s="513"/>
      <c r="L2" s="514"/>
      <c r="M2" s="514"/>
    </row>
    <row r="3" spans="1:13" ht="10.5" customHeight="1">
      <c r="A3" s="516"/>
      <c r="B3" s="517"/>
      <c r="C3" s="517"/>
      <c r="D3" s="517"/>
      <c r="E3" s="517"/>
      <c r="F3" s="517"/>
      <c r="G3" s="517"/>
      <c r="H3" s="517"/>
      <c r="I3" s="518"/>
      <c r="J3" s="513"/>
      <c r="K3" s="513"/>
      <c r="L3" s="514"/>
      <c r="M3" s="514"/>
    </row>
    <row r="4" spans="1:13" ht="18" customHeight="1">
      <c r="A4" s="1217" t="s">
        <v>111</v>
      </c>
      <c r="B4" s="1218"/>
      <c r="C4" s="1218"/>
      <c r="D4" s="1218"/>
      <c r="E4" s="1218"/>
      <c r="F4" s="1218"/>
      <c r="G4" s="1218"/>
      <c r="H4" s="1218"/>
      <c r="I4" s="1219"/>
      <c r="J4" s="514"/>
      <c r="K4" s="514"/>
      <c r="L4" s="514"/>
      <c r="M4" s="514"/>
    </row>
    <row r="5" spans="1:13" ht="18" customHeight="1" thickBot="1">
      <c r="A5" s="1220"/>
      <c r="B5" s="1221"/>
      <c r="C5" s="1221"/>
      <c r="D5" s="1221"/>
      <c r="E5" s="1221"/>
      <c r="F5" s="1221"/>
      <c r="G5" s="1221"/>
      <c r="H5" s="1221"/>
      <c r="I5" s="1222"/>
      <c r="J5" s="514"/>
      <c r="K5" s="514"/>
      <c r="L5" s="514"/>
      <c r="M5" s="514"/>
    </row>
    <row r="6" spans="1:13" ht="17.25" customHeight="1" thickBot="1">
      <c r="A6" s="1223" t="s">
        <v>732</v>
      </c>
      <c r="B6" s="1224"/>
      <c r="C6" s="1224"/>
      <c r="D6" s="1224"/>
      <c r="E6" s="519"/>
      <c r="F6" s="519"/>
      <c r="G6" s="519"/>
      <c r="H6" s="519"/>
      <c r="I6" s="520"/>
      <c r="J6" s="514" t="s">
        <v>752</v>
      </c>
      <c r="L6" s="514"/>
      <c r="M6" s="514"/>
    </row>
    <row r="7" spans="1:13" ht="8.25" customHeight="1" thickTop="1">
      <c r="A7" s="514"/>
      <c r="B7" s="514"/>
      <c r="C7" s="514"/>
      <c r="D7" s="514"/>
      <c r="E7" s="514"/>
      <c r="F7" s="514"/>
      <c r="G7" s="514"/>
      <c r="H7" s="514"/>
      <c r="I7" s="514"/>
      <c r="J7" s="514"/>
      <c r="K7" s="515" t="s">
        <v>753</v>
      </c>
      <c r="L7" s="514"/>
      <c r="M7" s="514"/>
    </row>
    <row r="8" spans="1:13" ht="15" customHeight="1">
      <c r="A8" s="521" t="s">
        <v>754</v>
      </c>
      <c r="B8" s="521"/>
      <c r="C8" s="521"/>
      <c r="D8" s="521"/>
      <c r="E8" s="521"/>
      <c r="F8" s="521"/>
      <c r="G8" s="521"/>
      <c r="H8" s="521"/>
      <c r="I8" s="521"/>
      <c r="J8" s="521"/>
      <c r="K8" s="521"/>
      <c r="L8" s="521"/>
      <c r="M8" s="521"/>
    </row>
    <row r="9" spans="1:13" ht="8.25" customHeight="1">
      <c r="A9" s="521"/>
      <c r="B9" s="521"/>
      <c r="C9" s="521"/>
      <c r="D9" s="521"/>
      <c r="E9" s="521"/>
      <c r="F9" s="521"/>
      <c r="G9" s="521"/>
      <c r="H9" s="521"/>
      <c r="I9" s="521"/>
      <c r="J9" s="521"/>
      <c r="K9" s="521"/>
      <c r="L9" s="521"/>
      <c r="M9" s="521"/>
    </row>
    <row r="10" spans="1:13" ht="30.75" customHeight="1">
      <c r="A10" s="1225" t="s">
        <v>755</v>
      </c>
      <c r="B10" s="1213"/>
      <c r="C10" s="1213"/>
      <c r="D10" s="1213"/>
      <c r="E10" s="1213"/>
      <c r="F10" s="1213"/>
      <c r="G10" s="1213"/>
      <c r="H10" s="1213"/>
      <c r="I10" s="1213"/>
      <c r="J10" s="514"/>
      <c r="K10" s="514"/>
      <c r="L10" s="514"/>
      <c r="M10" s="514"/>
    </row>
    <row r="11" spans="1:13" ht="14.25" customHeight="1">
      <c r="A11" s="1212" t="s">
        <v>756</v>
      </c>
      <c r="B11" s="1213"/>
      <c r="C11" s="1213"/>
      <c r="D11" s="1213"/>
      <c r="E11" s="1213"/>
      <c r="F11" s="1213"/>
      <c r="G11" s="1213"/>
      <c r="H11" s="1213"/>
      <c r="I11" s="513"/>
      <c r="J11" s="514"/>
      <c r="K11" s="514"/>
      <c r="L11" s="514"/>
      <c r="M11" s="514"/>
    </row>
    <row r="12" spans="1:13" ht="14.25" customHeight="1">
      <c r="A12" s="522"/>
      <c r="B12" s="513"/>
      <c r="C12" s="513"/>
      <c r="D12" s="513"/>
      <c r="E12" s="513"/>
      <c r="F12" s="513"/>
      <c r="G12" s="513"/>
      <c r="H12" s="513"/>
      <c r="I12" s="513"/>
      <c r="J12" s="514"/>
      <c r="K12" s="514"/>
      <c r="L12" s="514"/>
      <c r="M12" s="514"/>
    </row>
    <row r="13" spans="1:13">
      <c r="A13" s="523" t="s">
        <v>757</v>
      </c>
      <c r="B13" s="524"/>
      <c r="C13" s="524"/>
      <c r="D13" s="524"/>
      <c r="E13" s="524"/>
      <c r="F13" s="514">
        <f>F73</f>
        <v>0</v>
      </c>
      <c r="G13" s="514">
        <f t="shared" ref="G13:H13" si="0">G73</f>
        <v>0</v>
      </c>
      <c r="H13" s="514" t="e">
        <f t="shared" si="0"/>
        <v>#DIV/0!</v>
      </c>
      <c r="I13" s="524"/>
      <c r="J13" s="524"/>
      <c r="K13" s="524"/>
      <c r="L13" s="524"/>
      <c r="M13" s="524"/>
    </row>
    <row r="14" spans="1:13" ht="48" customHeight="1">
      <c r="A14" s="525" t="s">
        <v>758</v>
      </c>
      <c r="B14" s="525" t="s">
        <v>759</v>
      </c>
      <c r="C14" s="525" t="s">
        <v>760</v>
      </c>
      <c r="D14" s="525" t="s">
        <v>761</v>
      </c>
      <c r="E14" s="525" t="s">
        <v>762</v>
      </c>
      <c r="F14" s="525" t="s">
        <v>763</v>
      </c>
      <c r="G14" s="525" t="s">
        <v>764</v>
      </c>
      <c r="H14" s="525" t="s">
        <v>765</v>
      </c>
      <c r="I14" s="526"/>
      <c r="J14" s="524"/>
      <c r="K14" s="524"/>
      <c r="L14" s="524"/>
      <c r="M14" s="524"/>
    </row>
    <row r="15" spans="1:13">
      <c r="A15" s="524"/>
      <c r="B15" s="524"/>
      <c r="C15" s="524"/>
      <c r="D15" s="524"/>
      <c r="E15" s="524"/>
      <c r="F15" s="524"/>
      <c r="G15" s="524"/>
      <c r="H15" s="524"/>
      <c r="I15" s="524"/>
      <c r="J15" s="524"/>
      <c r="K15" s="524"/>
      <c r="L15" s="524"/>
      <c r="M15" s="524"/>
    </row>
    <row r="16" spans="1:13">
      <c r="A16" s="524"/>
      <c r="B16" s="524"/>
      <c r="C16" s="524"/>
      <c r="D16" s="524"/>
      <c r="E16" s="524"/>
      <c r="F16" s="524"/>
      <c r="G16" s="524"/>
      <c r="H16" s="524"/>
      <c r="I16" s="524"/>
      <c r="J16" s="524"/>
      <c r="K16" s="524"/>
      <c r="L16" s="524"/>
      <c r="M16" s="524"/>
    </row>
    <row r="17" spans="1:13">
      <c r="A17" s="524"/>
      <c r="B17" s="524"/>
      <c r="C17" s="524"/>
      <c r="D17" s="524"/>
      <c r="E17" s="524"/>
      <c r="F17" s="524"/>
      <c r="G17" s="524"/>
      <c r="H17" s="524"/>
      <c r="I17" s="524"/>
      <c r="J17" s="524"/>
      <c r="K17" s="524"/>
      <c r="L17" s="524"/>
      <c r="M17" s="524"/>
    </row>
    <row r="18" spans="1:13">
      <c r="A18" s="527" t="s">
        <v>766</v>
      </c>
      <c r="B18" s="524"/>
      <c r="C18" s="524"/>
      <c r="D18" s="524"/>
      <c r="E18" s="524"/>
      <c r="F18" s="524"/>
      <c r="G18" s="524"/>
      <c r="H18" s="524"/>
      <c r="I18" s="524"/>
      <c r="J18" s="524"/>
      <c r="K18" s="524"/>
      <c r="L18" s="524"/>
      <c r="M18" s="524"/>
    </row>
    <row r="19" spans="1:13">
      <c r="A19" s="527"/>
      <c r="B19" s="524"/>
      <c r="C19" s="524"/>
      <c r="D19" s="524"/>
      <c r="E19" s="524"/>
      <c r="F19" s="524"/>
      <c r="G19" s="524"/>
      <c r="H19" s="524"/>
      <c r="I19" s="524"/>
      <c r="J19" s="524"/>
      <c r="K19" s="524"/>
      <c r="L19" s="524"/>
      <c r="M19" s="524"/>
    </row>
    <row r="20" spans="1:13">
      <c r="A20" s="527"/>
      <c r="B20" s="524"/>
      <c r="C20" s="524"/>
      <c r="D20" s="524"/>
      <c r="E20" s="524"/>
      <c r="F20" s="524"/>
      <c r="G20" s="524"/>
      <c r="H20" s="524"/>
      <c r="I20" s="524"/>
      <c r="J20" s="524"/>
      <c r="K20" s="524"/>
      <c r="L20" s="524"/>
      <c r="M20" s="524"/>
    </row>
    <row r="21" spans="1:13">
      <c r="A21" s="527"/>
      <c r="B21" s="524"/>
      <c r="C21" s="524"/>
      <c r="D21" s="524"/>
      <c r="E21" s="524"/>
      <c r="F21" s="524"/>
      <c r="G21" s="524"/>
      <c r="H21" s="524"/>
      <c r="I21" s="524"/>
      <c r="J21" s="524"/>
      <c r="K21" s="524"/>
      <c r="L21" s="524"/>
      <c r="M21" s="524"/>
    </row>
    <row r="22" spans="1:13">
      <c r="A22" s="527"/>
      <c r="B22" s="524"/>
      <c r="C22" s="524"/>
      <c r="D22" s="524"/>
      <c r="E22" s="524"/>
      <c r="F22" s="524"/>
      <c r="G22" s="524"/>
      <c r="H22" s="524"/>
      <c r="I22" s="524"/>
      <c r="J22" s="524"/>
      <c r="K22" s="524"/>
      <c r="L22" s="524"/>
      <c r="M22" s="524"/>
    </row>
    <row r="23" spans="1:13">
      <c r="A23" s="527"/>
      <c r="B23" s="524"/>
      <c r="C23" s="524"/>
      <c r="D23" s="524"/>
      <c r="E23" s="524"/>
      <c r="F23" s="524"/>
      <c r="G23" s="524"/>
      <c r="H23" s="524"/>
      <c r="I23" s="524"/>
      <c r="J23" s="524"/>
      <c r="K23" s="524"/>
      <c r="L23" s="524"/>
      <c r="M23" s="524"/>
    </row>
    <row r="24" spans="1:13">
      <c r="A24" s="527"/>
      <c r="B24" s="524"/>
      <c r="C24" s="524"/>
      <c r="D24" s="524"/>
      <c r="E24" s="524"/>
      <c r="F24" s="524"/>
      <c r="G24" s="524"/>
      <c r="H24" s="524"/>
      <c r="I24" s="524"/>
      <c r="J24" s="524"/>
      <c r="K24" s="524"/>
      <c r="L24" s="524"/>
      <c r="M24" s="524"/>
    </row>
    <row r="25" spans="1:13">
      <c r="A25" s="527"/>
      <c r="B25" s="524"/>
      <c r="C25" s="524"/>
      <c r="D25" s="524"/>
      <c r="E25" s="524"/>
      <c r="F25" s="524"/>
      <c r="G25" s="524"/>
      <c r="H25" s="524"/>
      <c r="I25" s="524"/>
      <c r="J25" s="524"/>
      <c r="K25" s="524"/>
      <c r="L25" s="524"/>
      <c r="M25" s="524"/>
    </row>
    <row r="26" spans="1:13">
      <c r="A26" s="527"/>
      <c r="B26" s="524"/>
      <c r="C26" s="524"/>
      <c r="D26" s="524"/>
      <c r="E26" s="524"/>
      <c r="F26" s="524"/>
      <c r="G26" s="524"/>
      <c r="H26" s="524"/>
      <c r="I26" s="524"/>
      <c r="J26" s="524"/>
      <c r="K26" s="524"/>
      <c r="L26" s="524"/>
      <c r="M26" s="524"/>
    </row>
    <row r="27" spans="1:13">
      <c r="A27" s="527"/>
      <c r="B27" s="524"/>
      <c r="C27" s="524"/>
      <c r="D27" s="524"/>
      <c r="E27" s="524"/>
      <c r="F27" s="524"/>
      <c r="G27" s="524"/>
      <c r="H27" s="524"/>
      <c r="I27" s="524"/>
      <c r="J27" s="524"/>
      <c r="K27" s="524"/>
      <c r="L27" s="524"/>
      <c r="M27" s="524"/>
    </row>
    <row r="28" spans="1:13">
      <c r="A28" s="527"/>
      <c r="B28" s="524"/>
      <c r="C28" s="524"/>
      <c r="D28" s="524"/>
      <c r="E28" s="524"/>
      <c r="F28" s="524"/>
      <c r="G28" s="524"/>
      <c r="H28" s="524"/>
      <c r="I28" s="524"/>
      <c r="J28" s="524"/>
      <c r="K28" s="524"/>
      <c r="L28" s="524"/>
      <c r="M28" s="524"/>
    </row>
    <row r="29" spans="1:13">
      <c r="A29" s="527"/>
      <c r="B29" s="524"/>
      <c r="C29" s="524"/>
      <c r="D29" s="524"/>
      <c r="E29" s="524"/>
      <c r="F29" s="524"/>
      <c r="G29" s="524"/>
      <c r="H29" s="524"/>
      <c r="I29" s="524"/>
      <c r="J29" s="524"/>
      <c r="K29" s="524"/>
      <c r="L29" s="524"/>
      <c r="M29" s="524"/>
    </row>
    <row r="30" spans="1:13">
      <c r="A30" s="527"/>
      <c r="B30" s="524"/>
      <c r="C30" s="524"/>
      <c r="D30" s="524"/>
      <c r="E30" s="524"/>
      <c r="F30" s="524"/>
      <c r="G30" s="524"/>
      <c r="H30" s="524"/>
      <c r="I30" s="524"/>
      <c r="J30" s="524"/>
      <c r="K30" s="524"/>
      <c r="L30" s="524"/>
      <c r="M30" s="524"/>
    </row>
    <row r="31" spans="1:13">
      <c r="A31" s="527"/>
      <c r="B31" s="524"/>
      <c r="C31" s="524"/>
      <c r="D31" s="524"/>
      <c r="E31" s="524"/>
      <c r="F31" s="524"/>
      <c r="G31" s="524"/>
      <c r="H31" s="524"/>
      <c r="I31" s="524"/>
      <c r="J31" s="524"/>
      <c r="K31" s="524"/>
      <c r="L31" s="524"/>
      <c r="M31" s="524"/>
    </row>
    <row r="32" spans="1:13">
      <c r="A32" s="527"/>
      <c r="B32" s="524"/>
      <c r="C32" s="524"/>
      <c r="D32" s="524"/>
      <c r="E32" s="524"/>
      <c r="F32" s="524"/>
      <c r="G32" s="524"/>
      <c r="H32" s="524"/>
      <c r="I32" s="524"/>
      <c r="J32" s="524"/>
      <c r="K32" s="524"/>
      <c r="L32" s="524"/>
      <c r="M32" s="524"/>
    </row>
    <row r="33" spans="1:13">
      <c r="A33" s="527"/>
      <c r="B33" s="524"/>
      <c r="C33" s="524"/>
      <c r="D33" s="524"/>
      <c r="E33" s="524"/>
      <c r="F33" s="524"/>
      <c r="G33" s="524"/>
      <c r="H33" s="524"/>
      <c r="I33" s="524"/>
      <c r="J33" s="524"/>
      <c r="K33" s="524"/>
      <c r="L33" s="524"/>
      <c r="M33" s="524"/>
    </row>
    <row r="34" spans="1:13">
      <c r="A34" s="527"/>
      <c r="B34" s="524"/>
      <c r="C34" s="524"/>
      <c r="D34" s="524"/>
      <c r="E34" s="524"/>
      <c r="F34" s="524"/>
      <c r="G34" s="524"/>
      <c r="H34" s="524"/>
      <c r="I34" s="524"/>
      <c r="J34" s="524"/>
      <c r="K34" s="524"/>
      <c r="L34" s="524"/>
      <c r="M34" s="524"/>
    </row>
    <row r="35" spans="1:13">
      <c r="A35" s="527"/>
      <c r="B35" s="524"/>
      <c r="C35" s="524"/>
      <c r="D35" s="524"/>
      <c r="E35" s="524"/>
      <c r="F35" s="524"/>
      <c r="G35" s="524"/>
      <c r="H35" s="524"/>
      <c r="I35" s="524"/>
      <c r="J35" s="524"/>
      <c r="K35" s="524"/>
      <c r="L35" s="524"/>
      <c r="M35" s="524"/>
    </row>
    <row r="36" spans="1:13">
      <c r="A36" s="527"/>
      <c r="B36" s="524"/>
      <c r="C36" s="524"/>
      <c r="D36" s="524"/>
      <c r="E36" s="524"/>
      <c r="F36" s="524"/>
      <c r="G36" s="524"/>
      <c r="H36" s="524"/>
      <c r="I36" s="524"/>
      <c r="J36" s="524"/>
      <c r="K36" s="524"/>
      <c r="L36" s="524"/>
      <c r="M36" s="524"/>
    </row>
    <row r="37" spans="1:13">
      <c r="A37" s="527"/>
      <c r="B37" s="524"/>
      <c r="C37" s="524"/>
      <c r="D37" s="524"/>
      <c r="E37" s="524"/>
      <c r="F37" s="524"/>
      <c r="G37" s="524"/>
      <c r="H37" s="524"/>
      <c r="I37" s="524"/>
      <c r="J37" s="524"/>
      <c r="K37" s="524"/>
      <c r="L37" s="524"/>
      <c r="M37" s="524"/>
    </row>
    <row r="38" spans="1:13">
      <c r="A38" s="527"/>
      <c r="B38" s="524"/>
      <c r="C38" s="524"/>
      <c r="D38" s="524"/>
      <c r="E38" s="524"/>
      <c r="F38" s="524"/>
      <c r="G38" s="524"/>
      <c r="H38" s="524"/>
      <c r="I38" s="524"/>
      <c r="J38" s="524"/>
      <c r="K38" s="524"/>
      <c r="L38" s="524"/>
      <c r="M38" s="524"/>
    </row>
    <row r="39" spans="1:13">
      <c r="A39" s="527"/>
      <c r="B39" s="524"/>
      <c r="C39" s="524"/>
      <c r="D39" s="524"/>
      <c r="E39" s="524"/>
      <c r="F39" s="524"/>
      <c r="G39" s="524"/>
      <c r="H39" s="524"/>
      <c r="I39" s="524"/>
      <c r="J39" s="524"/>
      <c r="K39" s="524"/>
      <c r="L39" s="524"/>
      <c r="M39" s="524"/>
    </row>
    <row r="40" spans="1:13">
      <c r="A40" s="527"/>
      <c r="B40" s="524"/>
      <c r="C40" s="524"/>
      <c r="D40" s="524"/>
      <c r="E40" s="524"/>
      <c r="F40" s="524"/>
      <c r="G40" s="524"/>
      <c r="H40" s="524"/>
      <c r="I40" s="524"/>
      <c r="J40" s="524"/>
      <c r="K40" s="524"/>
      <c r="L40" s="524"/>
      <c r="M40" s="524"/>
    </row>
    <row r="41" spans="1:13">
      <c r="A41" s="527"/>
      <c r="B41" s="524"/>
      <c r="C41" s="524"/>
      <c r="D41" s="524"/>
      <c r="E41" s="524"/>
      <c r="F41" s="524"/>
      <c r="G41" s="524"/>
      <c r="H41" s="524"/>
      <c r="I41" s="524"/>
      <c r="J41" s="524"/>
      <c r="K41" s="524"/>
      <c r="L41" s="524"/>
      <c r="M41" s="524"/>
    </row>
    <row r="42" spans="1:13">
      <c r="A42" s="527"/>
      <c r="B42" s="524"/>
      <c r="C42" s="524"/>
      <c r="D42" s="524"/>
      <c r="E42" s="524"/>
      <c r="F42" s="524"/>
      <c r="G42" s="524"/>
      <c r="H42" s="524"/>
      <c r="I42" s="524"/>
      <c r="J42" s="524"/>
      <c r="K42" s="524"/>
      <c r="L42" s="524"/>
      <c r="M42" s="524"/>
    </row>
    <row r="43" spans="1:13">
      <c r="A43" s="527"/>
      <c r="B43" s="524"/>
      <c r="C43" s="524"/>
      <c r="D43" s="524"/>
      <c r="E43" s="524"/>
      <c r="F43" s="524"/>
      <c r="G43" s="524"/>
      <c r="H43" s="524"/>
      <c r="I43" s="524"/>
      <c r="J43" s="524"/>
      <c r="K43" s="524"/>
      <c r="L43" s="524"/>
      <c r="M43" s="524"/>
    </row>
    <row r="44" spans="1:13">
      <c r="A44" s="527"/>
      <c r="B44" s="524"/>
      <c r="C44" s="524"/>
      <c r="D44" s="524"/>
      <c r="E44" s="524"/>
      <c r="F44" s="524"/>
      <c r="G44" s="524"/>
      <c r="H44" s="524"/>
      <c r="I44" s="524"/>
      <c r="J44" s="524"/>
      <c r="K44" s="524"/>
      <c r="L44" s="524"/>
      <c r="M44" s="524"/>
    </row>
    <row r="45" spans="1:13">
      <c r="A45" s="527"/>
      <c r="B45" s="524"/>
      <c r="C45" s="524"/>
      <c r="D45" s="524"/>
      <c r="E45" s="524"/>
      <c r="F45" s="524"/>
      <c r="G45" s="524"/>
      <c r="H45" s="524"/>
      <c r="I45" s="524"/>
      <c r="J45" s="524"/>
      <c r="K45" s="524"/>
      <c r="L45" s="524"/>
      <c r="M45" s="524"/>
    </row>
    <row r="46" spans="1:13">
      <c r="A46" s="527"/>
      <c r="B46" s="524"/>
      <c r="C46" s="524"/>
      <c r="D46" s="524"/>
      <c r="E46" s="524"/>
      <c r="F46" s="524"/>
      <c r="G46" s="524"/>
      <c r="H46" s="524"/>
      <c r="I46" s="524"/>
      <c r="J46" s="524"/>
      <c r="K46" s="524"/>
      <c r="L46" s="524"/>
      <c r="M46" s="524"/>
    </row>
    <row r="47" spans="1:13">
      <c r="A47" s="527"/>
      <c r="B47" s="524"/>
      <c r="C47" s="524"/>
      <c r="D47" s="524"/>
      <c r="E47" s="524"/>
      <c r="F47" s="524"/>
      <c r="G47" s="524"/>
      <c r="H47" s="524"/>
      <c r="I47" s="524"/>
      <c r="J47" s="524"/>
      <c r="K47" s="524"/>
      <c r="L47" s="524"/>
      <c r="M47" s="524"/>
    </row>
    <row r="48" spans="1:13">
      <c r="A48" s="527"/>
      <c r="B48" s="524"/>
      <c r="C48" s="524"/>
      <c r="D48" s="524"/>
      <c r="E48" s="524"/>
      <c r="F48" s="524"/>
      <c r="G48" s="524"/>
      <c r="H48" s="524"/>
      <c r="I48" s="524"/>
      <c r="J48" s="524"/>
      <c r="K48" s="524"/>
      <c r="L48" s="524"/>
      <c r="M48" s="524"/>
    </row>
    <row r="49" spans="1:13">
      <c r="A49" s="527"/>
      <c r="B49" s="524"/>
      <c r="C49" s="524"/>
      <c r="D49" s="524"/>
      <c r="E49" s="524"/>
      <c r="F49" s="524"/>
      <c r="G49" s="524"/>
      <c r="H49" s="524"/>
      <c r="I49" s="524"/>
      <c r="J49" s="524"/>
      <c r="K49" s="524"/>
      <c r="L49" s="524"/>
      <c r="M49" s="524"/>
    </row>
    <row r="50" spans="1:13">
      <c r="A50" s="527"/>
      <c r="B50" s="524"/>
      <c r="C50" s="524"/>
      <c r="D50" s="524"/>
      <c r="E50" s="524"/>
      <c r="F50" s="524"/>
      <c r="G50" s="524"/>
      <c r="H50" s="524"/>
      <c r="I50" s="524"/>
      <c r="J50" s="524"/>
      <c r="K50" s="524"/>
      <c r="L50" s="524"/>
      <c r="M50" s="524"/>
    </row>
    <row r="51" spans="1:13">
      <c r="A51" s="527"/>
      <c r="B51" s="524"/>
      <c r="C51" s="524"/>
      <c r="D51" s="524"/>
      <c r="E51" s="524"/>
      <c r="F51" s="524"/>
      <c r="G51" s="524"/>
      <c r="H51" s="524"/>
      <c r="I51" s="524"/>
      <c r="J51" s="524"/>
      <c r="K51" s="524"/>
      <c r="L51" s="524"/>
      <c r="M51" s="524"/>
    </row>
    <row r="52" spans="1:13">
      <c r="A52" s="527"/>
      <c r="B52" s="524"/>
      <c r="C52" s="524"/>
      <c r="D52" s="524"/>
      <c r="E52" s="524"/>
      <c r="F52" s="524"/>
      <c r="G52" s="524"/>
      <c r="H52" s="524"/>
      <c r="I52" s="524"/>
      <c r="J52" s="524"/>
      <c r="K52" s="524"/>
      <c r="L52" s="524"/>
      <c r="M52" s="524"/>
    </row>
    <row r="53" spans="1:13">
      <c r="A53" s="527"/>
      <c r="B53" s="524"/>
      <c r="C53" s="524"/>
      <c r="D53" s="524"/>
      <c r="E53" s="524"/>
      <c r="F53" s="524"/>
      <c r="G53" s="524"/>
      <c r="H53" s="524"/>
      <c r="I53" s="524"/>
      <c r="J53" s="524"/>
      <c r="K53" s="524"/>
      <c r="L53" s="524"/>
      <c r="M53" s="524"/>
    </row>
    <row r="54" spans="1:13">
      <c r="A54" s="527"/>
      <c r="B54" s="524"/>
      <c r="C54" s="524"/>
      <c r="D54" s="524"/>
      <c r="E54" s="524"/>
      <c r="F54" s="524"/>
      <c r="G54" s="524"/>
      <c r="H54" s="524"/>
      <c r="I54" s="524"/>
      <c r="J54" s="524"/>
      <c r="K54" s="524"/>
      <c r="L54" s="524"/>
      <c r="M54" s="524"/>
    </row>
    <row r="55" spans="1:13">
      <c r="A55" s="527"/>
      <c r="B55" s="524"/>
      <c r="C55" s="524"/>
      <c r="D55" s="524"/>
      <c r="E55" s="524"/>
      <c r="F55" s="524"/>
      <c r="G55" s="524"/>
      <c r="H55" s="524"/>
      <c r="I55" s="524"/>
      <c r="J55" s="524"/>
      <c r="K55" s="524"/>
      <c r="L55" s="524"/>
      <c r="M55" s="524"/>
    </row>
    <row r="56" spans="1:13">
      <c r="A56" s="527"/>
      <c r="B56" s="524"/>
      <c r="C56" s="524"/>
      <c r="D56" s="524"/>
      <c r="E56" s="524"/>
      <c r="F56" s="524"/>
      <c r="G56" s="524"/>
      <c r="H56" s="524"/>
      <c r="I56" s="524"/>
      <c r="J56" s="524"/>
      <c r="K56" s="524"/>
      <c r="L56" s="524"/>
      <c r="M56" s="524"/>
    </row>
    <row r="57" spans="1:13">
      <c r="A57" s="527"/>
      <c r="B57" s="524"/>
      <c r="C57" s="524"/>
      <c r="D57" s="524"/>
      <c r="E57" s="524"/>
      <c r="F57" s="524"/>
      <c r="G57" s="524"/>
      <c r="H57" s="524"/>
      <c r="I57" s="524"/>
      <c r="J57" s="524"/>
      <c r="K57" s="524"/>
      <c r="L57" s="524"/>
      <c r="M57" s="524"/>
    </row>
    <row r="58" spans="1:13">
      <c r="A58" s="527"/>
      <c r="B58" s="524"/>
      <c r="C58" s="524"/>
      <c r="D58" s="524"/>
      <c r="E58" s="524"/>
      <c r="F58" s="524"/>
      <c r="G58" s="524"/>
      <c r="H58" s="524"/>
      <c r="I58" s="524"/>
      <c r="J58" s="524"/>
      <c r="K58" s="524"/>
      <c r="L58" s="524"/>
      <c r="M58" s="524"/>
    </row>
    <row r="59" spans="1:13">
      <c r="A59" s="527"/>
      <c r="B59" s="524"/>
      <c r="C59" s="524"/>
      <c r="D59" s="524"/>
      <c r="E59" s="524"/>
      <c r="F59" s="524"/>
      <c r="G59" s="524"/>
      <c r="H59" s="524"/>
      <c r="I59" s="524"/>
      <c r="J59" s="524"/>
      <c r="K59" s="524"/>
      <c r="L59" s="524"/>
      <c r="M59" s="524"/>
    </row>
    <row r="60" spans="1:13">
      <c r="A60" s="527"/>
      <c r="B60" s="524"/>
      <c r="C60" s="524"/>
      <c r="D60" s="524"/>
      <c r="E60" s="524"/>
      <c r="F60" s="524"/>
      <c r="G60" s="524"/>
      <c r="H60" s="524"/>
      <c r="I60" s="524"/>
      <c r="J60" s="524"/>
      <c r="K60" s="524"/>
      <c r="L60" s="524"/>
      <c r="M60" s="524"/>
    </row>
    <row r="61" spans="1:13">
      <c r="A61" s="527"/>
      <c r="B61" s="524"/>
      <c r="C61" s="524"/>
      <c r="D61" s="524"/>
      <c r="E61" s="524"/>
      <c r="F61" s="524"/>
      <c r="G61" s="524"/>
      <c r="H61" s="524"/>
      <c r="I61" s="524"/>
      <c r="J61" s="524"/>
      <c r="K61" s="524"/>
      <c r="L61" s="524"/>
      <c r="M61" s="524"/>
    </row>
    <row r="62" spans="1:13">
      <c r="A62" s="527"/>
      <c r="B62" s="524"/>
      <c r="C62" s="524"/>
      <c r="D62" s="524"/>
      <c r="E62" s="524"/>
      <c r="F62" s="524"/>
      <c r="G62" s="524"/>
      <c r="H62" s="524"/>
      <c r="I62" s="524"/>
      <c r="J62" s="524"/>
      <c r="K62" s="524"/>
      <c r="L62" s="524"/>
      <c r="M62" s="524"/>
    </row>
    <row r="63" spans="1:13">
      <c r="A63" s="527"/>
      <c r="B63" s="524"/>
      <c r="C63" s="524"/>
      <c r="D63" s="524"/>
      <c r="E63" s="524"/>
      <c r="F63" s="524"/>
      <c r="G63" s="524"/>
      <c r="H63" s="524"/>
      <c r="I63" s="524"/>
      <c r="J63" s="524"/>
      <c r="K63" s="524"/>
      <c r="L63" s="524"/>
      <c r="M63" s="524"/>
    </row>
    <row r="64" spans="1:13">
      <c r="A64" s="524"/>
      <c r="B64" s="524"/>
      <c r="C64" s="524"/>
      <c r="D64" s="524"/>
      <c r="E64" s="524"/>
      <c r="F64" s="524"/>
      <c r="G64" s="524"/>
      <c r="H64" s="524"/>
      <c r="I64" s="524"/>
      <c r="J64" s="524"/>
      <c r="K64" s="524"/>
      <c r="L64" s="524"/>
      <c r="M64" s="524"/>
    </row>
    <row r="65" spans="1:13">
      <c r="A65" s="524"/>
      <c r="B65" s="524"/>
      <c r="C65" s="524"/>
      <c r="D65" s="524"/>
      <c r="E65" s="524"/>
      <c r="F65" s="524"/>
      <c r="G65" s="524"/>
      <c r="H65" s="524"/>
      <c r="I65" s="524"/>
      <c r="J65" s="524"/>
      <c r="K65" s="524"/>
      <c r="L65" s="524"/>
      <c r="M65" s="524"/>
    </row>
    <row r="66" spans="1:13">
      <c r="A66" s="524"/>
      <c r="B66" s="524"/>
      <c r="C66" s="524"/>
      <c r="D66" s="524"/>
      <c r="E66" s="524"/>
      <c r="F66" s="524"/>
      <c r="G66" s="524"/>
      <c r="H66" s="524"/>
      <c r="I66" s="524"/>
      <c r="J66" s="524"/>
      <c r="K66" s="524"/>
      <c r="L66" s="524"/>
      <c r="M66" s="524"/>
    </row>
    <row r="67" spans="1:13">
      <c r="A67" s="524"/>
      <c r="B67" s="524"/>
      <c r="C67" s="524"/>
      <c r="D67" s="524"/>
      <c r="E67" s="524"/>
      <c r="F67" s="524"/>
      <c r="G67" s="524"/>
      <c r="H67" s="524"/>
      <c r="I67" s="524"/>
      <c r="J67" s="524"/>
      <c r="K67" s="524"/>
      <c r="L67" s="524"/>
      <c r="M67" s="524"/>
    </row>
    <row r="68" spans="1:13">
      <c r="A68" s="524"/>
      <c r="B68" s="524"/>
      <c r="C68" s="524"/>
      <c r="D68" s="524"/>
      <c r="E68" s="524"/>
      <c r="F68" s="524"/>
      <c r="G68" s="524"/>
      <c r="H68" s="524"/>
      <c r="I68" s="524"/>
      <c r="J68" s="524"/>
      <c r="K68" s="524"/>
      <c r="L68" s="524"/>
      <c r="M68" s="524"/>
    </row>
    <row r="69" spans="1:13">
      <c r="A69" s="524"/>
      <c r="B69" s="524"/>
      <c r="C69" s="524"/>
      <c r="D69" s="524"/>
      <c r="E69" s="524"/>
      <c r="F69" s="524"/>
      <c r="G69" s="524"/>
      <c r="H69" s="524"/>
      <c r="I69" s="524"/>
      <c r="J69" s="524"/>
      <c r="K69" s="524"/>
      <c r="L69" s="524"/>
      <c r="M69" s="524"/>
    </row>
    <row r="70" spans="1:13">
      <c r="A70" s="524"/>
      <c r="B70" s="524"/>
      <c r="C70" s="524"/>
      <c r="D70" s="524"/>
      <c r="E70" s="524"/>
      <c r="F70" s="524"/>
      <c r="G70" s="524"/>
      <c r="H70" s="524"/>
      <c r="I70" s="524"/>
      <c r="J70" s="524"/>
      <c r="K70" s="524"/>
      <c r="L70" s="524"/>
      <c r="M70" s="524"/>
    </row>
    <row r="71" spans="1:13">
      <c r="A71" s="524"/>
      <c r="B71" s="524"/>
      <c r="C71" s="524"/>
      <c r="D71" s="524"/>
      <c r="E71" s="524"/>
      <c r="F71" s="524"/>
      <c r="G71" s="524"/>
      <c r="H71" s="524"/>
      <c r="I71" s="524"/>
      <c r="J71" s="524"/>
      <c r="K71" s="524"/>
      <c r="L71" s="524"/>
      <c r="M71" s="524"/>
    </row>
    <row r="72" spans="1:13">
      <c r="A72" s="524"/>
      <c r="B72" s="524"/>
      <c r="C72" s="524"/>
      <c r="D72" s="524"/>
      <c r="E72" s="524"/>
      <c r="F72" s="524"/>
      <c r="G72" s="524"/>
      <c r="H72" s="524"/>
      <c r="I72" s="524"/>
      <c r="J72" s="524"/>
      <c r="K72" s="524"/>
      <c r="L72" s="524"/>
      <c r="M72" s="524"/>
    </row>
    <row r="73" spans="1:13" ht="15">
      <c r="A73" s="523" t="s">
        <v>757</v>
      </c>
      <c r="B73" s="524"/>
      <c r="C73" s="524"/>
      <c r="D73" s="524"/>
      <c r="E73" s="524"/>
      <c r="F73" s="514">
        <f>SUM(F15:F72)</f>
        <v>0</v>
      </c>
      <c r="G73" s="514">
        <f>SUM(G15:G72)</f>
        <v>0</v>
      </c>
      <c r="H73" s="528" t="e">
        <f>G73/F73</f>
        <v>#DIV/0!</v>
      </c>
      <c r="I73" s="524"/>
      <c r="J73" s="524"/>
      <c r="K73" s="524"/>
      <c r="L73" s="524"/>
      <c r="M73" s="524"/>
    </row>
    <row r="74" spans="1:13">
      <c r="A74" s="524"/>
      <c r="B74" s="524"/>
      <c r="C74" s="524"/>
      <c r="D74" s="524"/>
      <c r="E74" s="524"/>
      <c r="F74" s="524"/>
      <c r="G74" s="524"/>
      <c r="H74" s="524"/>
      <c r="I74" s="524"/>
      <c r="J74" s="524"/>
      <c r="K74" s="524"/>
      <c r="L74" s="524"/>
      <c r="M74" s="524"/>
    </row>
    <row r="75" spans="1:13">
      <c r="A75" s="524"/>
      <c r="B75" s="524"/>
      <c r="C75" s="524"/>
      <c r="D75" s="524"/>
      <c r="E75" s="524"/>
      <c r="F75" s="524"/>
      <c r="G75" s="524"/>
      <c r="H75" s="524"/>
      <c r="I75" s="524"/>
      <c r="J75" s="524"/>
      <c r="K75" s="524"/>
      <c r="L75" s="524"/>
      <c r="M75" s="524"/>
    </row>
    <row r="76" spans="1:13">
      <c r="A76" s="524"/>
      <c r="B76" s="524"/>
      <c r="C76" s="524"/>
      <c r="D76" s="524"/>
      <c r="E76" s="524"/>
      <c r="F76" s="524"/>
      <c r="G76" s="524"/>
      <c r="H76" s="524"/>
      <c r="I76" s="524"/>
      <c r="J76" s="524"/>
      <c r="K76" s="524"/>
      <c r="L76" s="524"/>
      <c r="M76" s="524"/>
    </row>
    <row r="77" spans="1:13">
      <c r="A77" s="524"/>
      <c r="B77" s="524"/>
      <c r="C77" s="524"/>
      <c r="D77" s="524"/>
      <c r="E77" s="524"/>
      <c r="F77" s="524"/>
      <c r="G77" s="524"/>
      <c r="H77" s="524"/>
      <c r="I77" s="524"/>
      <c r="J77" s="524"/>
      <c r="K77" s="524"/>
      <c r="L77" s="524"/>
      <c r="M77" s="524"/>
    </row>
    <row r="78" spans="1:13">
      <c r="A78" s="524"/>
      <c r="B78" s="524"/>
      <c r="C78" s="524"/>
      <c r="D78" s="524"/>
      <c r="E78" s="524"/>
      <c r="F78" s="524"/>
      <c r="G78" s="524"/>
      <c r="H78" s="524"/>
      <c r="I78" s="524"/>
      <c r="J78" s="524"/>
      <c r="K78" s="524"/>
      <c r="L78" s="524"/>
      <c r="M78" s="524"/>
    </row>
    <row r="79" spans="1:13">
      <c r="A79" s="524"/>
      <c r="B79" s="524"/>
      <c r="C79" s="524"/>
      <c r="D79" s="524"/>
      <c r="E79" s="524"/>
      <c r="F79" s="524"/>
      <c r="G79" s="524"/>
      <c r="H79" s="524"/>
      <c r="I79" s="524"/>
      <c r="J79" s="524"/>
      <c r="K79" s="524"/>
      <c r="L79" s="524"/>
      <c r="M79" s="524"/>
    </row>
    <row r="80" spans="1:13">
      <c r="A80" s="524"/>
      <c r="B80" s="524"/>
      <c r="C80" s="524"/>
      <c r="D80" s="524"/>
      <c r="E80" s="524"/>
      <c r="F80" s="524"/>
      <c r="G80" s="524"/>
      <c r="H80" s="524"/>
      <c r="I80" s="524"/>
      <c r="J80" s="524"/>
      <c r="K80" s="524"/>
      <c r="L80" s="524"/>
      <c r="M80" s="524"/>
    </row>
    <row r="81" spans="1:13">
      <c r="A81" s="524"/>
      <c r="B81" s="524"/>
      <c r="C81" s="524"/>
      <c r="D81" s="524"/>
      <c r="E81" s="524"/>
      <c r="F81" s="524"/>
      <c r="G81" s="524"/>
      <c r="H81" s="524"/>
      <c r="I81" s="524"/>
      <c r="J81" s="524"/>
      <c r="K81" s="524"/>
      <c r="L81" s="524"/>
      <c r="M81" s="524"/>
    </row>
    <row r="82" spans="1:13">
      <c r="A82" s="524"/>
      <c r="B82" s="524"/>
      <c r="C82" s="524"/>
      <c r="D82" s="524"/>
      <c r="E82" s="524"/>
      <c r="F82" s="524"/>
      <c r="G82" s="524"/>
      <c r="H82" s="524"/>
      <c r="I82" s="524"/>
      <c r="J82" s="524"/>
      <c r="K82" s="524"/>
      <c r="L82" s="524"/>
      <c r="M82" s="524"/>
    </row>
    <row r="83" spans="1:13">
      <c r="A83" s="524"/>
      <c r="B83" s="524"/>
      <c r="C83" s="524"/>
      <c r="D83" s="524"/>
      <c r="E83" s="524"/>
      <c r="F83" s="524"/>
      <c r="G83" s="524"/>
      <c r="H83" s="524"/>
      <c r="I83" s="524"/>
      <c r="J83" s="524"/>
      <c r="K83" s="524"/>
      <c r="L83" s="524"/>
      <c r="M83" s="524"/>
    </row>
    <row r="84" spans="1:13">
      <c r="A84" s="524"/>
      <c r="B84" s="524"/>
      <c r="C84" s="524"/>
      <c r="D84" s="524"/>
      <c r="E84" s="524"/>
      <c r="F84" s="524"/>
      <c r="G84" s="524"/>
      <c r="H84" s="524"/>
      <c r="I84" s="524"/>
      <c r="J84" s="524"/>
      <c r="K84" s="524"/>
      <c r="L84" s="524"/>
      <c r="M84" s="524"/>
    </row>
    <row r="85" spans="1:13">
      <c r="A85" s="524"/>
      <c r="B85" s="524"/>
      <c r="C85" s="524"/>
      <c r="D85" s="524"/>
      <c r="E85" s="524"/>
      <c r="F85" s="524"/>
      <c r="G85" s="524"/>
      <c r="H85" s="524"/>
      <c r="I85" s="524"/>
      <c r="J85" s="524"/>
      <c r="K85" s="524"/>
      <c r="L85" s="524"/>
      <c r="M85" s="524"/>
    </row>
    <row r="86" spans="1:13">
      <c r="A86" s="524"/>
      <c r="B86" s="524"/>
      <c r="C86" s="524"/>
      <c r="D86" s="524"/>
      <c r="E86" s="524"/>
      <c r="F86" s="524"/>
      <c r="G86" s="524"/>
      <c r="H86" s="524"/>
      <c r="I86" s="524"/>
      <c r="J86" s="524"/>
      <c r="K86" s="524"/>
      <c r="L86" s="524"/>
      <c r="M86" s="524"/>
    </row>
    <row r="87" spans="1:13">
      <c r="A87" s="524"/>
      <c r="B87" s="524"/>
      <c r="C87" s="524"/>
      <c r="D87" s="524"/>
      <c r="E87" s="524"/>
      <c r="F87" s="524"/>
      <c r="G87" s="524"/>
      <c r="H87" s="524"/>
      <c r="I87" s="524"/>
      <c r="J87" s="524"/>
      <c r="K87" s="524"/>
      <c r="L87" s="524"/>
      <c r="M87" s="524"/>
    </row>
    <row r="88" spans="1:13">
      <c r="A88" s="524"/>
      <c r="B88" s="524"/>
      <c r="C88" s="524"/>
      <c r="D88" s="524"/>
      <c r="E88" s="524"/>
      <c r="F88" s="524"/>
      <c r="G88" s="524"/>
      <c r="H88" s="524"/>
      <c r="I88" s="524"/>
      <c r="J88" s="524"/>
      <c r="K88" s="524"/>
      <c r="L88" s="524"/>
      <c r="M88" s="524"/>
    </row>
    <row r="89" spans="1:13">
      <c r="A89" s="524"/>
      <c r="B89" s="524"/>
      <c r="C89" s="524"/>
      <c r="D89" s="524"/>
      <c r="E89" s="524"/>
      <c r="F89" s="524"/>
      <c r="G89" s="524"/>
      <c r="H89" s="524"/>
      <c r="I89" s="524"/>
      <c r="J89" s="524"/>
      <c r="K89" s="524"/>
      <c r="L89" s="524"/>
      <c r="M89" s="524"/>
    </row>
    <row r="90" spans="1:13">
      <c r="A90" s="524"/>
      <c r="B90" s="524"/>
      <c r="C90" s="524"/>
      <c r="D90" s="524"/>
      <c r="E90" s="524"/>
      <c r="F90" s="524"/>
      <c r="G90" s="524"/>
      <c r="H90" s="524"/>
      <c r="I90" s="524"/>
      <c r="J90" s="524"/>
      <c r="K90" s="524"/>
      <c r="L90" s="524"/>
      <c r="M90" s="524"/>
    </row>
    <row r="91" spans="1:13">
      <c r="A91" s="524"/>
      <c r="B91" s="524"/>
      <c r="C91" s="524"/>
      <c r="D91" s="524"/>
      <c r="E91" s="524"/>
      <c r="F91" s="524"/>
      <c r="G91" s="524"/>
      <c r="H91" s="524"/>
      <c r="I91" s="524"/>
      <c r="J91" s="524"/>
      <c r="K91" s="524"/>
      <c r="L91" s="524"/>
      <c r="M91" s="524"/>
    </row>
    <row r="92" spans="1:13">
      <c r="A92" s="524"/>
      <c r="B92" s="524"/>
      <c r="C92" s="524"/>
      <c r="D92" s="524"/>
      <c r="E92" s="524"/>
      <c r="F92" s="524"/>
      <c r="G92" s="524"/>
      <c r="H92" s="524"/>
      <c r="I92" s="524"/>
      <c r="J92" s="524"/>
      <c r="K92" s="524"/>
      <c r="L92" s="524"/>
      <c r="M92" s="524"/>
    </row>
    <row r="93" spans="1:13">
      <c r="A93" s="524"/>
      <c r="B93" s="524"/>
      <c r="C93" s="524"/>
      <c r="D93" s="524"/>
      <c r="E93" s="524"/>
      <c r="F93" s="524"/>
      <c r="G93" s="524"/>
      <c r="H93" s="524"/>
      <c r="I93" s="524"/>
      <c r="J93" s="524"/>
      <c r="K93" s="524"/>
      <c r="L93" s="524"/>
      <c r="M93" s="524"/>
    </row>
    <row r="94" spans="1:13">
      <c r="A94" s="524"/>
      <c r="B94" s="524"/>
      <c r="C94" s="524"/>
      <c r="D94" s="524"/>
      <c r="E94" s="524"/>
      <c r="F94" s="524"/>
      <c r="G94" s="524"/>
      <c r="H94" s="524"/>
      <c r="I94" s="524"/>
      <c r="J94" s="524"/>
      <c r="K94" s="524"/>
      <c r="L94" s="524"/>
      <c r="M94" s="524"/>
    </row>
    <row r="95" spans="1:13">
      <c r="A95" s="524"/>
      <c r="B95" s="524"/>
      <c r="C95" s="524"/>
      <c r="D95" s="524"/>
      <c r="E95" s="524"/>
      <c r="F95" s="524"/>
      <c r="G95" s="524"/>
      <c r="H95" s="524"/>
      <c r="I95" s="524"/>
      <c r="J95" s="524"/>
      <c r="K95" s="524"/>
      <c r="L95" s="524"/>
      <c r="M95" s="524"/>
    </row>
    <row r="96" spans="1:13">
      <c r="A96" s="524"/>
      <c r="B96" s="524"/>
      <c r="C96" s="524"/>
      <c r="D96" s="524"/>
      <c r="E96" s="524"/>
      <c r="F96" s="524"/>
      <c r="G96" s="524"/>
      <c r="H96" s="524"/>
      <c r="I96" s="524"/>
      <c r="J96" s="524"/>
      <c r="K96" s="524"/>
      <c r="L96" s="524"/>
      <c r="M96" s="524"/>
    </row>
    <row r="97" spans="1:13">
      <c r="A97" s="524"/>
      <c r="B97" s="524"/>
      <c r="C97" s="524"/>
      <c r="D97" s="524"/>
      <c r="E97" s="524"/>
      <c r="F97" s="524"/>
      <c r="G97" s="524"/>
      <c r="H97" s="524"/>
      <c r="I97" s="524"/>
      <c r="J97" s="524"/>
      <c r="K97" s="524"/>
      <c r="L97" s="524"/>
      <c r="M97" s="524"/>
    </row>
    <row r="98" spans="1:13">
      <c r="A98" s="524"/>
      <c r="B98" s="524"/>
      <c r="C98" s="524"/>
      <c r="D98" s="524"/>
      <c r="E98" s="524"/>
      <c r="F98" s="524"/>
      <c r="G98" s="524"/>
      <c r="H98" s="524"/>
      <c r="I98" s="524"/>
      <c r="J98" s="524"/>
      <c r="K98" s="524"/>
      <c r="L98" s="524"/>
      <c r="M98" s="524"/>
    </row>
    <row r="99" spans="1:13">
      <c r="A99" s="524"/>
      <c r="B99" s="524"/>
      <c r="C99" s="524"/>
      <c r="D99" s="524"/>
      <c r="E99" s="524"/>
      <c r="F99" s="524"/>
      <c r="G99" s="524"/>
      <c r="H99" s="524"/>
      <c r="I99" s="524"/>
      <c r="J99" s="524"/>
      <c r="K99" s="524"/>
      <c r="L99" s="524"/>
      <c r="M99" s="524"/>
    </row>
    <row r="100" spans="1:13">
      <c r="A100" s="524"/>
      <c r="B100" s="524"/>
      <c r="C100" s="524"/>
      <c r="D100" s="524"/>
      <c r="E100" s="524"/>
      <c r="F100" s="524"/>
      <c r="G100" s="524"/>
      <c r="H100" s="524"/>
      <c r="I100" s="524"/>
      <c r="J100" s="524"/>
      <c r="K100" s="524"/>
      <c r="L100" s="524"/>
      <c r="M100" s="524"/>
    </row>
    <row r="101" spans="1:13">
      <c r="A101" s="524"/>
      <c r="B101" s="524"/>
      <c r="C101" s="524"/>
      <c r="D101" s="524"/>
      <c r="E101" s="524"/>
      <c r="F101" s="524"/>
      <c r="G101" s="524"/>
      <c r="H101" s="524"/>
      <c r="I101" s="524"/>
      <c r="J101" s="524"/>
      <c r="K101" s="524"/>
      <c r="L101" s="524"/>
      <c r="M101" s="524"/>
    </row>
    <row r="102" spans="1:13">
      <c r="A102" s="524"/>
      <c r="B102" s="524"/>
      <c r="C102" s="524"/>
      <c r="D102" s="524"/>
      <c r="E102" s="524"/>
      <c r="F102" s="524"/>
      <c r="G102" s="524"/>
      <c r="H102" s="524"/>
      <c r="I102" s="524"/>
      <c r="J102" s="524"/>
      <c r="K102" s="524"/>
      <c r="L102" s="524"/>
      <c r="M102" s="524"/>
    </row>
    <row r="103" spans="1:13">
      <c r="A103" s="524"/>
      <c r="B103" s="524"/>
      <c r="C103" s="524"/>
      <c r="D103" s="524"/>
      <c r="E103" s="524"/>
      <c r="F103" s="524"/>
      <c r="G103" s="524"/>
      <c r="H103" s="524"/>
      <c r="I103" s="524"/>
      <c r="J103" s="524"/>
      <c r="K103" s="524"/>
      <c r="L103" s="524"/>
      <c r="M103" s="524"/>
    </row>
    <row r="104" spans="1:13">
      <c r="A104" s="524"/>
      <c r="B104" s="524"/>
      <c r="C104" s="524"/>
      <c r="D104" s="524"/>
      <c r="E104" s="524"/>
      <c r="F104" s="524"/>
      <c r="G104" s="524"/>
      <c r="H104" s="524"/>
      <c r="I104" s="524"/>
      <c r="J104" s="524"/>
      <c r="K104" s="524"/>
      <c r="L104" s="524"/>
      <c r="M104" s="524"/>
    </row>
    <row r="105" spans="1:13">
      <c r="A105" s="524"/>
      <c r="B105" s="524"/>
      <c r="C105" s="524"/>
      <c r="D105" s="524"/>
      <c r="E105" s="524"/>
      <c r="F105" s="524"/>
      <c r="G105" s="524"/>
      <c r="H105" s="524"/>
      <c r="I105" s="524"/>
      <c r="J105" s="524"/>
      <c r="K105" s="524"/>
      <c r="L105" s="524"/>
      <c r="M105" s="524"/>
    </row>
    <row r="106" spans="1:13">
      <c r="A106" s="524"/>
      <c r="B106" s="524"/>
      <c r="C106" s="524"/>
      <c r="D106" s="524"/>
      <c r="E106" s="524"/>
      <c r="F106" s="524"/>
      <c r="G106" s="524"/>
      <c r="H106" s="524"/>
      <c r="I106" s="524"/>
      <c r="J106" s="524"/>
      <c r="K106" s="524"/>
      <c r="L106" s="524"/>
      <c r="M106" s="524"/>
    </row>
    <row r="107" spans="1:13">
      <c r="A107" s="524"/>
      <c r="B107" s="524"/>
      <c r="C107" s="524"/>
      <c r="D107" s="524"/>
      <c r="E107" s="524"/>
      <c r="F107" s="524"/>
      <c r="G107" s="524"/>
      <c r="H107" s="524"/>
      <c r="I107" s="524"/>
      <c r="J107" s="524"/>
      <c r="K107" s="524"/>
      <c r="L107" s="524"/>
      <c r="M107" s="524"/>
    </row>
    <row r="108" spans="1:13">
      <c r="A108" s="524"/>
      <c r="B108" s="524"/>
      <c r="C108" s="524"/>
      <c r="D108" s="524"/>
      <c r="E108" s="524"/>
      <c r="F108" s="524"/>
      <c r="G108" s="524"/>
      <c r="H108" s="524"/>
      <c r="I108" s="524"/>
      <c r="J108" s="524"/>
      <c r="K108" s="524"/>
      <c r="L108" s="524"/>
      <c r="M108" s="524"/>
    </row>
    <row r="109" spans="1:13">
      <c r="A109" s="524"/>
      <c r="B109" s="524"/>
      <c r="C109" s="524"/>
      <c r="D109" s="524"/>
      <c r="E109" s="524"/>
      <c r="F109" s="524"/>
      <c r="G109" s="524"/>
      <c r="H109" s="524"/>
      <c r="I109" s="524"/>
      <c r="J109" s="524"/>
      <c r="K109" s="524"/>
      <c r="L109" s="524"/>
      <c r="M109" s="524"/>
    </row>
    <row r="110" spans="1:13">
      <c r="A110" s="524"/>
      <c r="B110" s="524"/>
      <c r="C110" s="524"/>
      <c r="D110" s="524"/>
      <c r="E110" s="524"/>
      <c r="F110" s="524"/>
      <c r="G110" s="524"/>
      <c r="H110" s="524"/>
      <c r="I110" s="524"/>
      <c r="J110" s="524"/>
      <c r="K110" s="524"/>
      <c r="L110" s="524"/>
      <c r="M110" s="524"/>
    </row>
    <row r="111" spans="1:13">
      <c r="A111" s="524"/>
      <c r="B111" s="524"/>
      <c r="C111" s="524"/>
      <c r="D111" s="524"/>
      <c r="E111" s="524"/>
      <c r="F111" s="524"/>
      <c r="G111" s="524"/>
      <c r="H111" s="524"/>
      <c r="I111" s="524"/>
      <c r="J111" s="524"/>
      <c r="K111" s="524"/>
      <c r="L111" s="524"/>
      <c r="M111" s="524"/>
    </row>
    <row r="112" spans="1:13">
      <c r="A112" s="524"/>
      <c r="B112" s="524"/>
      <c r="C112" s="524"/>
      <c r="D112" s="524"/>
      <c r="E112" s="524"/>
      <c r="F112" s="524"/>
      <c r="G112" s="524"/>
      <c r="H112" s="524"/>
      <c r="I112" s="524"/>
      <c r="J112" s="524"/>
      <c r="K112" s="524"/>
      <c r="L112" s="524"/>
      <c r="M112" s="524"/>
    </row>
    <row r="113" spans="1:13">
      <c r="A113" s="524"/>
      <c r="B113" s="524"/>
      <c r="C113" s="524"/>
      <c r="D113" s="524"/>
      <c r="E113" s="524"/>
      <c r="F113" s="524"/>
      <c r="G113" s="524"/>
      <c r="H113" s="524"/>
      <c r="I113" s="524"/>
      <c r="J113" s="524"/>
      <c r="K113" s="524"/>
      <c r="L113" s="524"/>
      <c r="M113" s="524"/>
    </row>
    <row r="114" spans="1:13">
      <c r="A114" s="524"/>
      <c r="B114" s="524"/>
      <c r="C114" s="524"/>
      <c r="D114" s="524"/>
      <c r="E114" s="524"/>
      <c r="F114" s="524"/>
      <c r="G114" s="524"/>
      <c r="H114" s="524"/>
      <c r="I114" s="524"/>
      <c r="J114" s="524"/>
      <c r="K114" s="524"/>
      <c r="L114" s="524"/>
      <c r="M114" s="524"/>
    </row>
    <row r="115" spans="1:13">
      <c r="A115" s="524"/>
      <c r="B115" s="524"/>
      <c r="C115" s="524"/>
      <c r="D115" s="524"/>
      <c r="E115" s="524"/>
      <c r="F115" s="524"/>
      <c r="G115" s="524"/>
      <c r="H115" s="524"/>
      <c r="I115" s="524"/>
      <c r="J115" s="524"/>
      <c r="K115" s="524"/>
      <c r="L115" s="524"/>
      <c r="M115" s="524"/>
    </row>
    <row r="116" spans="1:13">
      <c r="A116" s="524"/>
      <c r="B116" s="524"/>
      <c r="C116" s="524"/>
      <c r="D116" s="524"/>
      <c r="E116" s="524"/>
      <c r="F116" s="524"/>
      <c r="G116" s="524"/>
      <c r="H116" s="524"/>
      <c r="I116" s="524"/>
      <c r="J116" s="524"/>
      <c r="K116" s="524"/>
      <c r="L116" s="524"/>
      <c r="M116" s="524"/>
    </row>
    <row r="117" spans="1:13">
      <c r="A117" s="524"/>
      <c r="B117" s="524"/>
      <c r="C117" s="524"/>
      <c r="D117" s="524"/>
      <c r="E117" s="524"/>
      <c r="F117" s="524"/>
      <c r="G117" s="524"/>
      <c r="H117" s="524"/>
      <c r="I117" s="524"/>
      <c r="J117" s="524"/>
      <c r="K117" s="524"/>
      <c r="L117" s="524"/>
      <c r="M117" s="524"/>
    </row>
    <row r="118" spans="1:13">
      <c r="A118" s="524"/>
      <c r="B118" s="524"/>
      <c r="C118" s="524"/>
      <c r="D118" s="524"/>
      <c r="E118" s="524"/>
      <c r="F118" s="524"/>
      <c r="G118" s="524"/>
      <c r="H118" s="524"/>
      <c r="I118" s="524"/>
      <c r="J118" s="524"/>
      <c r="K118" s="524"/>
      <c r="L118" s="524"/>
      <c r="M118" s="524"/>
    </row>
    <row r="119" spans="1:13">
      <c r="A119" s="524"/>
      <c r="B119" s="524"/>
      <c r="C119" s="524"/>
      <c r="D119" s="524"/>
      <c r="E119" s="524"/>
      <c r="F119" s="524"/>
      <c r="G119" s="524"/>
      <c r="H119" s="524"/>
      <c r="I119" s="524"/>
      <c r="J119" s="524"/>
      <c r="K119" s="524"/>
      <c r="L119" s="524"/>
      <c r="M119" s="524"/>
    </row>
    <row r="120" spans="1:13">
      <c r="A120" s="524"/>
      <c r="B120" s="524"/>
      <c r="C120" s="524"/>
      <c r="D120" s="524"/>
      <c r="E120" s="524"/>
      <c r="F120" s="524"/>
      <c r="G120" s="524"/>
      <c r="H120" s="524"/>
      <c r="I120" s="524"/>
      <c r="J120" s="524"/>
      <c r="K120" s="524"/>
      <c r="L120" s="524"/>
      <c r="M120" s="524"/>
    </row>
    <row r="121" spans="1:13">
      <c r="A121" s="524"/>
      <c r="B121" s="524"/>
      <c r="C121" s="524"/>
      <c r="D121" s="524"/>
      <c r="E121" s="524"/>
      <c r="F121" s="524"/>
      <c r="G121" s="524"/>
      <c r="H121" s="524"/>
      <c r="I121" s="524"/>
      <c r="J121" s="524"/>
      <c r="K121" s="524"/>
      <c r="L121" s="524"/>
      <c r="M121" s="524"/>
    </row>
    <row r="122" spans="1:13">
      <c r="A122" s="524"/>
      <c r="B122" s="524"/>
      <c r="C122" s="524"/>
      <c r="D122" s="524"/>
      <c r="E122" s="524"/>
      <c r="F122" s="524"/>
      <c r="G122" s="524"/>
      <c r="H122" s="524"/>
      <c r="I122" s="524"/>
      <c r="J122" s="524"/>
      <c r="K122" s="524"/>
      <c r="L122" s="524"/>
      <c r="M122" s="524"/>
    </row>
    <row r="123" spans="1:13">
      <c r="A123" s="524"/>
      <c r="B123" s="524"/>
      <c r="C123" s="524"/>
      <c r="D123" s="524"/>
      <c r="E123" s="524"/>
      <c r="F123" s="524"/>
      <c r="G123" s="524"/>
      <c r="H123" s="524"/>
      <c r="I123" s="524"/>
      <c r="J123" s="524"/>
      <c r="K123" s="524"/>
      <c r="L123" s="524"/>
      <c r="M123" s="524"/>
    </row>
    <row r="124" spans="1:13">
      <c r="A124" s="524"/>
      <c r="B124" s="524"/>
      <c r="C124" s="524"/>
      <c r="D124" s="524"/>
      <c r="E124" s="524"/>
      <c r="F124" s="524"/>
      <c r="G124" s="524"/>
      <c r="H124" s="524"/>
      <c r="I124" s="524"/>
      <c r="J124" s="524"/>
      <c r="K124" s="524"/>
      <c r="L124" s="524"/>
      <c r="M124" s="524"/>
    </row>
    <row r="125" spans="1:13">
      <c r="A125" s="524"/>
      <c r="B125" s="524"/>
      <c r="C125" s="524"/>
      <c r="D125" s="524"/>
      <c r="E125" s="524"/>
      <c r="F125" s="524"/>
      <c r="G125" s="524"/>
      <c r="H125" s="524"/>
      <c r="I125" s="524"/>
      <c r="J125" s="524"/>
      <c r="K125" s="524"/>
      <c r="L125" s="524"/>
      <c r="M125" s="524"/>
    </row>
    <row r="126" spans="1:13">
      <c r="A126" s="524"/>
      <c r="B126" s="524"/>
      <c r="C126" s="524"/>
      <c r="D126" s="524"/>
      <c r="E126" s="524"/>
      <c r="F126" s="524"/>
      <c r="G126" s="524"/>
      <c r="H126" s="524"/>
      <c r="I126" s="524"/>
      <c r="J126" s="524"/>
      <c r="K126" s="524"/>
      <c r="L126" s="524"/>
      <c r="M126" s="524"/>
    </row>
    <row r="127" spans="1:13">
      <c r="A127" s="524"/>
      <c r="B127" s="524"/>
      <c r="C127" s="524"/>
      <c r="D127" s="524"/>
      <c r="E127" s="524"/>
      <c r="F127" s="524"/>
      <c r="G127" s="524"/>
      <c r="H127" s="524"/>
      <c r="I127" s="524"/>
      <c r="J127" s="524"/>
      <c r="K127" s="524"/>
      <c r="L127" s="524"/>
      <c r="M127" s="524"/>
    </row>
    <row r="128" spans="1:13">
      <c r="A128" s="524"/>
      <c r="B128" s="524"/>
      <c r="C128" s="524"/>
      <c r="D128" s="524"/>
      <c r="E128" s="524"/>
      <c r="F128" s="524"/>
      <c r="G128" s="524"/>
      <c r="H128" s="524"/>
      <c r="I128" s="524"/>
      <c r="J128" s="524"/>
      <c r="K128" s="524"/>
      <c r="L128" s="524"/>
      <c r="M128" s="524"/>
    </row>
    <row r="129" spans="1:13">
      <c r="A129" s="524"/>
      <c r="B129" s="524"/>
      <c r="C129" s="524"/>
      <c r="D129" s="524"/>
      <c r="E129" s="524"/>
      <c r="F129" s="524"/>
      <c r="G129" s="524"/>
      <c r="H129" s="524"/>
      <c r="I129" s="524"/>
      <c r="J129" s="524"/>
      <c r="K129" s="524"/>
      <c r="L129" s="524"/>
      <c r="M129" s="524"/>
    </row>
    <row r="130" spans="1:13">
      <c r="A130" s="524"/>
      <c r="B130" s="524"/>
      <c r="C130" s="524"/>
      <c r="D130" s="524"/>
      <c r="E130" s="524"/>
      <c r="F130" s="524"/>
      <c r="G130" s="524"/>
      <c r="H130" s="524"/>
      <c r="I130" s="524"/>
      <c r="J130" s="524"/>
      <c r="K130" s="524"/>
      <c r="L130" s="524"/>
      <c r="M130" s="524"/>
    </row>
    <row r="131" spans="1:13">
      <c r="A131" s="524"/>
      <c r="B131" s="524"/>
      <c r="C131" s="524"/>
      <c r="D131" s="524"/>
      <c r="E131" s="524"/>
      <c r="F131" s="524"/>
      <c r="G131" s="524"/>
      <c r="H131" s="524"/>
      <c r="I131" s="524"/>
      <c r="J131" s="524"/>
      <c r="K131" s="524"/>
      <c r="L131" s="524"/>
      <c r="M131" s="524"/>
    </row>
    <row r="132" spans="1:13">
      <c r="A132" s="524"/>
      <c r="B132" s="524"/>
      <c r="C132" s="524"/>
      <c r="D132" s="524"/>
      <c r="E132" s="524"/>
      <c r="F132" s="524"/>
      <c r="G132" s="524"/>
      <c r="H132" s="524"/>
      <c r="I132" s="524"/>
      <c r="J132" s="524"/>
      <c r="K132" s="524"/>
      <c r="L132" s="524"/>
      <c r="M132" s="524"/>
    </row>
    <row r="133" spans="1:13">
      <c r="A133" s="524"/>
      <c r="B133" s="524"/>
      <c r="C133" s="524"/>
      <c r="D133" s="524"/>
      <c r="E133" s="524"/>
      <c r="F133" s="524"/>
      <c r="G133" s="524"/>
      <c r="H133" s="524"/>
      <c r="I133" s="524"/>
      <c r="J133" s="524"/>
      <c r="K133" s="524"/>
      <c r="L133" s="524"/>
      <c r="M133" s="524"/>
    </row>
    <row r="134" spans="1:13">
      <c r="A134" s="524"/>
      <c r="B134" s="524"/>
      <c r="C134" s="524"/>
      <c r="D134" s="524"/>
      <c r="E134" s="524"/>
      <c r="F134" s="524"/>
      <c r="G134" s="524"/>
      <c r="H134" s="524"/>
      <c r="I134" s="524"/>
      <c r="J134" s="524"/>
      <c r="K134" s="524"/>
      <c r="L134" s="524"/>
      <c r="M134" s="524"/>
    </row>
    <row r="135" spans="1:13">
      <c r="A135" s="524"/>
      <c r="B135" s="524"/>
      <c r="C135" s="524"/>
      <c r="D135" s="524"/>
      <c r="E135" s="524"/>
      <c r="F135" s="524"/>
      <c r="G135" s="524"/>
      <c r="H135" s="524"/>
      <c r="I135" s="524"/>
      <c r="J135" s="524"/>
      <c r="K135" s="524"/>
      <c r="L135" s="524"/>
      <c r="M135" s="524"/>
    </row>
    <row r="136" spans="1:13">
      <c r="A136" s="524"/>
      <c r="B136" s="524"/>
      <c r="C136" s="524"/>
      <c r="D136" s="524"/>
      <c r="E136" s="524"/>
      <c r="F136" s="524"/>
      <c r="G136" s="524"/>
      <c r="H136" s="524"/>
      <c r="I136" s="524"/>
      <c r="J136" s="524"/>
      <c r="K136" s="524"/>
      <c r="L136" s="524"/>
      <c r="M136" s="524"/>
    </row>
    <row r="137" spans="1:13">
      <c r="A137" s="524"/>
      <c r="B137" s="524"/>
      <c r="C137" s="524"/>
      <c r="D137" s="524"/>
      <c r="E137" s="524"/>
      <c r="F137" s="524"/>
      <c r="G137" s="524"/>
      <c r="H137" s="524"/>
      <c r="I137" s="524"/>
      <c r="J137" s="524"/>
      <c r="K137" s="524"/>
      <c r="L137" s="524"/>
      <c r="M137" s="524"/>
    </row>
    <row r="138" spans="1:13">
      <c r="A138" s="524"/>
      <c r="B138" s="524"/>
      <c r="C138" s="524"/>
      <c r="D138" s="524"/>
      <c r="E138" s="524"/>
      <c r="F138" s="524"/>
      <c r="G138" s="524"/>
      <c r="H138" s="524"/>
      <c r="I138" s="524"/>
      <c r="J138" s="524"/>
      <c r="K138" s="524"/>
      <c r="L138" s="524"/>
      <c r="M138" s="524"/>
    </row>
    <row r="139" spans="1:13">
      <c r="A139" s="524"/>
      <c r="B139" s="524"/>
      <c r="C139" s="524"/>
      <c r="D139" s="524"/>
      <c r="E139" s="524"/>
      <c r="F139" s="524"/>
      <c r="G139" s="524"/>
      <c r="H139" s="524"/>
      <c r="I139" s="524"/>
      <c r="J139" s="524"/>
      <c r="K139" s="524"/>
      <c r="L139" s="524"/>
      <c r="M139" s="524"/>
    </row>
    <row r="140" spans="1:13">
      <c r="A140" s="524"/>
      <c r="B140" s="524"/>
      <c r="C140" s="524"/>
      <c r="D140" s="524"/>
      <c r="E140" s="524"/>
      <c r="F140" s="524"/>
      <c r="G140" s="524"/>
      <c r="H140" s="524"/>
      <c r="I140" s="524"/>
      <c r="J140" s="524"/>
      <c r="K140" s="524"/>
      <c r="L140" s="524"/>
      <c r="M140" s="524"/>
    </row>
    <row r="141" spans="1:13">
      <c r="A141" s="524"/>
      <c r="B141" s="524"/>
      <c r="C141" s="524"/>
      <c r="D141" s="524"/>
      <c r="E141" s="524"/>
      <c r="F141" s="524"/>
      <c r="G141" s="524"/>
      <c r="H141" s="524"/>
      <c r="I141" s="524"/>
      <c r="J141" s="524"/>
      <c r="K141" s="524"/>
      <c r="L141" s="524"/>
      <c r="M141" s="524"/>
    </row>
    <row r="142" spans="1:13">
      <c r="A142" s="524"/>
      <c r="B142" s="524"/>
      <c r="C142" s="524"/>
      <c r="D142" s="524"/>
      <c r="E142" s="524"/>
      <c r="F142" s="524"/>
      <c r="G142" s="524"/>
      <c r="H142" s="524"/>
      <c r="I142" s="524"/>
      <c r="J142" s="524"/>
      <c r="K142" s="524"/>
      <c r="L142" s="524"/>
      <c r="M142" s="524"/>
    </row>
    <row r="143" spans="1:13">
      <c r="A143" s="524"/>
      <c r="B143" s="524"/>
      <c r="C143" s="524"/>
      <c r="D143" s="524"/>
      <c r="E143" s="524"/>
      <c r="F143" s="524"/>
      <c r="G143" s="524"/>
      <c r="H143" s="524"/>
      <c r="I143" s="524"/>
      <c r="J143" s="524"/>
      <c r="K143" s="524"/>
      <c r="L143" s="524"/>
      <c r="M143" s="524"/>
    </row>
    <row r="144" spans="1:13">
      <c r="A144" s="524"/>
      <c r="B144" s="524"/>
      <c r="C144" s="524"/>
      <c r="D144" s="524"/>
      <c r="E144" s="524"/>
      <c r="F144" s="524"/>
      <c r="G144" s="524"/>
      <c r="H144" s="524"/>
      <c r="I144" s="524"/>
      <c r="J144" s="524"/>
      <c r="K144" s="524"/>
      <c r="L144" s="524"/>
      <c r="M144" s="524"/>
    </row>
    <row r="145" spans="1:13">
      <c r="A145" s="524"/>
      <c r="B145" s="524"/>
      <c r="C145" s="524"/>
      <c r="D145" s="524"/>
      <c r="E145" s="524"/>
      <c r="F145" s="524"/>
      <c r="G145" s="524"/>
      <c r="H145" s="524"/>
      <c r="I145" s="524"/>
      <c r="J145" s="524"/>
      <c r="K145" s="524"/>
      <c r="L145" s="524"/>
      <c r="M145" s="524"/>
    </row>
    <row r="146" spans="1:13">
      <c r="A146" s="524"/>
      <c r="B146" s="524"/>
      <c r="C146" s="524"/>
      <c r="D146" s="524"/>
      <c r="E146" s="524"/>
      <c r="F146" s="524"/>
      <c r="G146" s="524"/>
      <c r="H146" s="524"/>
      <c r="I146" s="524"/>
      <c r="J146" s="524"/>
      <c r="K146" s="524"/>
      <c r="L146" s="524"/>
      <c r="M146" s="524"/>
    </row>
    <row r="147" spans="1:13">
      <c r="A147" s="524"/>
      <c r="B147" s="524"/>
      <c r="C147" s="524"/>
      <c r="D147" s="524"/>
      <c r="E147" s="524"/>
      <c r="F147" s="524"/>
      <c r="G147" s="524"/>
      <c r="H147" s="524"/>
      <c r="I147" s="524"/>
      <c r="J147" s="524"/>
      <c r="K147" s="524"/>
      <c r="L147" s="524"/>
      <c r="M147" s="524"/>
    </row>
    <row r="148" spans="1:13">
      <c r="A148" s="524"/>
      <c r="B148" s="524"/>
      <c r="C148" s="524"/>
      <c r="D148" s="524"/>
      <c r="E148" s="524"/>
      <c r="F148" s="524"/>
      <c r="G148" s="524"/>
      <c r="H148" s="524"/>
      <c r="I148" s="524"/>
      <c r="J148" s="524"/>
      <c r="K148" s="524"/>
      <c r="L148" s="524"/>
      <c r="M148" s="524"/>
    </row>
    <row r="149" spans="1:13">
      <c r="A149" s="524"/>
      <c r="B149" s="524"/>
      <c r="C149" s="524"/>
      <c r="D149" s="524"/>
      <c r="E149" s="524"/>
      <c r="F149" s="524"/>
      <c r="G149" s="524"/>
      <c r="H149" s="524"/>
      <c r="I149" s="524"/>
      <c r="J149" s="524"/>
      <c r="K149" s="524"/>
      <c r="L149" s="524"/>
      <c r="M149" s="524"/>
    </row>
    <row r="150" spans="1:13">
      <c r="A150" s="524"/>
      <c r="B150" s="524"/>
      <c r="C150" s="524"/>
      <c r="D150" s="524"/>
      <c r="E150" s="524"/>
      <c r="F150" s="524"/>
      <c r="G150" s="524"/>
      <c r="H150" s="524"/>
      <c r="I150" s="524"/>
      <c r="J150" s="524"/>
      <c r="K150" s="524"/>
      <c r="L150" s="524"/>
      <c r="M150" s="524"/>
    </row>
    <row r="151" spans="1:13">
      <c r="A151" s="524"/>
      <c r="B151" s="524"/>
      <c r="C151" s="524"/>
      <c r="D151" s="524"/>
      <c r="E151" s="524"/>
      <c r="F151" s="524"/>
      <c r="G151" s="524"/>
      <c r="H151" s="524"/>
      <c r="I151" s="524"/>
      <c r="J151" s="524"/>
      <c r="K151" s="524"/>
      <c r="L151" s="524"/>
      <c r="M151" s="524"/>
    </row>
    <row r="152" spans="1:13">
      <c r="A152" s="524"/>
      <c r="B152" s="524"/>
      <c r="C152" s="524"/>
      <c r="D152" s="524"/>
      <c r="E152" s="524"/>
      <c r="F152" s="524"/>
      <c r="G152" s="524"/>
      <c r="H152" s="524"/>
      <c r="I152" s="524"/>
      <c r="J152" s="524"/>
      <c r="K152" s="524"/>
      <c r="L152" s="524"/>
      <c r="M152" s="524"/>
    </row>
    <row r="153" spans="1:13">
      <c r="A153" s="514"/>
      <c r="B153" s="514"/>
      <c r="C153" s="514"/>
      <c r="D153" s="514"/>
      <c r="E153" s="514"/>
      <c r="F153" s="514"/>
      <c r="G153" s="514"/>
      <c r="H153" s="514"/>
      <c r="I153" s="514"/>
      <c r="J153" s="514"/>
      <c r="K153" s="514"/>
      <c r="L153" s="514"/>
      <c r="M153" s="514"/>
    </row>
    <row r="154" spans="1:13">
      <c r="A154" s="514"/>
      <c r="B154" s="514"/>
      <c r="C154" s="514"/>
      <c r="D154" s="514"/>
      <c r="E154" s="514"/>
      <c r="F154" s="514"/>
      <c r="G154" s="514"/>
      <c r="H154" s="514"/>
      <c r="I154" s="514"/>
      <c r="J154" s="514"/>
      <c r="K154" s="514"/>
      <c r="L154" s="514"/>
      <c r="M154" s="514"/>
    </row>
    <row r="155" spans="1:13">
      <c r="A155" s="514"/>
      <c r="B155" s="514"/>
      <c r="C155" s="514"/>
      <c r="D155" s="514"/>
      <c r="E155" s="514"/>
      <c r="F155" s="514"/>
      <c r="G155" s="514"/>
      <c r="H155" s="514"/>
      <c r="I155" s="514"/>
      <c r="J155" s="514"/>
      <c r="K155" s="514"/>
      <c r="L155" s="514"/>
      <c r="M155" s="514"/>
    </row>
    <row r="156" spans="1:13">
      <c r="A156" s="514"/>
      <c r="B156" s="514"/>
      <c r="C156" s="514"/>
      <c r="D156" s="514"/>
      <c r="E156" s="514"/>
      <c r="F156" s="514"/>
      <c r="G156" s="514"/>
      <c r="H156" s="514"/>
      <c r="I156" s="514"/>
      <c r="J156" s="514"/>
      <c r="K156" s="514"/>
      <c r="L156" s="514"/>
      <c r="M156" s="514"/>
    </row>
    <row r="157" spans="1:13">
      <c r="A157" s="514"/>
      <c r="B157" s="514"/>
      <c r="C157" s="514"/>
      <c r="D157" s="514"/>
      <c r="E157" s="514"/>
      <c r="F157" s="514"/>
      <c r="G157" s="514"/>
      <c r="H157" s="514"/>
      <c r="I157" s="514"/>
      <c r="J157" s="514"/>
      <c r="K157" s="514"/>
      <c r="L157" s="514"/>
      <c r="M157" s="514"/>
    </row>
    <row r="158" spans="1:13">
      <c r="A158" s="514"/>
      <c r="B158" s="514"/>
      <c r="C158" s="514"/>
      <c r="D158" s="514"/>
      <c r="E158" s="514"/>
      <c r="F158" s="514"/>
      <c r="G158" s="514"/>
      <c r="H158" s="514"/>
      <c r="I158" s="514"/>
      <c r="J158" s="514"/>
      <c r="K158" s="514"/>
      <c r="L158" s="514"/>
      <c r="M158" s="514"/>
    </row>
    <row r="159" spans="1:13">
      <c r="A159" s="514"/>
      <c r="B159" s="514"/>
      <c r="C159" s="514"/>
      <c r="D159" s="514"/>
      <c r="E159" s="514"/>
      <c r="F159" s="514"/>
      <c r="G159" s="514"/>
      <c r="H159" s="514"/>
      <c r="I159" s="514"/>
      <c r="J159" s="514"/>
      <c r="K159" s="514"/>
      <c r="L159" s="514"/>
      <c r="M159" s="514"/>
    </row>
    <row r="160" spans="1:13">
      <c r="A160" s="514"/>
      <c r="B160" s="514"/>
      <c r="C160" s="514"/>
      <c r="D160" s="514"/>
      <c r="E160" s="514"/>
      <c r="F160" s="514"/>
      <c r="G160" s="514"/>
      <c r="H160" s="514"/>
      <c r="I160" s="514"/>
      <c r="J160" s="514"/>
      <c r="K160" s="514"/>
      <c r="L160" s="514"/>
      <c r="M160" s="514"/>
    </row>
    <row r="161" spans="1:13">
      <c r="A161" s="514"/>
      <c r="B161" s="514"/>
      <c r="C161" s="514"/>
      <c r="D161" s="514"/>
      <c r="E161" s="514"/>
      <c r="F161" s="514"/>
      <c r="G161" s="514"/>
      <c r="H161" s="514"/>
      <c r="I161" s="514"/>
      <c r="J161" s="514"/>
      <c r="K161" s="514"/>
      <c r="L161" s="514"/>
      <c r="M161" s="514"/>
    </row>
    <row r="162" spans="1:13">
      <c r="A162" s="514"/>
      <c r="B162" s="514"/>
      <c r="C162" s="514"/>
      <c r="D162" s="514"/>
      <c r="E162" s="514"/>
      <c r="F162" s="514"/>
      <c r="G162" s="514"/>
      <c r="H162" s="514"/>
      <c r="I162" s="514"/>
      <c r="J162" s="514"/>
      <c r="K162" s="514"/>
      <c r="L162" s="514"/>
      <c r="M162" s="514"/>
    </row>
    <row r="163" spans="1:13">
      <c r="A163" s="514"/>
      <c r="B163" s="514"/>
      <c r="C163" s="514"/>
      <c r="D163" s="514"/>
      <c r="E163" s="514"/>
      <c r="F163" s="514"/>
      <c r="G163" s="514"/>
      <c r="H163" s="514"/>
      <c r="I163" s="514"/>
      <c r="J163" s="514"/>
      <c r="K163" s="514"/>
      <c r="L163" s="514"/>
      <c r="M163" s="514"/>
    </row>
    <row r="164" spans="1:13">
      <c r="A164" s="514"/>
      <c r="B164" s="514"/>
      <c r="C164" s="514"/>
      <c r="D164" s="514"/>
      <c r="E164" s="514"/>
      <c r="F164" s="514"/>
      <c r="G164" s="514"/>
      <c r="H164" s="514"/>
      <c r="I164" s="514"/>
      <c r="J164" s="514"/>
      <c r="K164" s="514"/>
      <c r="L164" s="514"/>
      <c r="M164" s="514"/>
    </row>
    <row r="165" spans="1:13">
      <c r="A165" s="514"/>
      <c r="B165" s="514"/>
      <c r="C165" s="514"/>
      <c r="D165" s="514"/>
      <c r="E165" s="514"/>
      <c r="F165" s="514"/>
      <c r="G165" s="514"/>
      <c r="H165" s="514"/>
      <c r="I165" s="514"/>
      <c r="J165" s="514"/>
      <c r="K165" s="514"/>
      <c r="L165" s="514"/>
      <c r="M165" s="514"/>
    </row>
    <row r="166" spans="1:13">
      <c r="A166" s="514"/>
      <c r="B166" s="514"/>
      <c r="C166" s="514"/>
      <c r="D166" s="514"/>
      <c r="E166" s="514"/>
      <c r="F166" s="514"/>
      <c r="G166" s="514"/>
      <c r="H166" s="514"/>
      <c r="I166" s="514"/>
      <c r="J166" s="514"/>
      <c r="K166" s="514"/>
      <c r="L166" s="514"/>
      <c r="M166" s="514"/>
    </row>
    <row r="167" spans="1:13">
      <c r="A167" s="514"/>
      <c r="B167" s="514"/>
      <c r="C167" s="514"/>
      <c r="D167" s="514"/>
      <c r="E167" s="514"/>
      <c r="F167" s="514"/>
      <c r="G167" s="514"/>
      <c r="H167" s="514"/>
      <c r="I167" s="514"/>
      <c r="J167" s="514"/>
      <c r="K167" s="514"/>
      <c r="L167" s="514"/>
      <c r="M167" s="514"/>
    </row>
    <row r="168" spans="1:13">
      <c r="A168" s="514"/>
      <c r="B168" s="514"/>
      <c r="C168" s="514"/>
      <c r="D168" s="514"/>
      <c r="E168" s="514"/>
      <c r="F168" s="514"/>
      <c r="G168" s="514"/>
      <c r="H168" s="514"/>
      <c r="I168" s="514"/>
      <c r="J168" s="514"/>
      <c r="K168" s="514"/>
      <c r="L168" s="514"/>
      <c r="M168" s="514"/>
    </row>
    <row r="169" spans="1:13">
      <c r="A169" s="514"/>
      <c r="B169" s="514"/>
      <c r="C169" s="514"/>
      <c r="D169" s="514"/>
      <c r="E169" s="514"/>
      <c r="F169" s="514"/>
      <c r="G169" s="514"/>
      <c r="H169" s="514"/>
      <c r="I169" s="514"/>
      <c r="J169" s="514"/>
      <c r="K169" s="514"/>
      <c r="L169" s="514"/>
      <c r="M169" s="514"/>
    </row>
    <row r="170" spans="1:13">
      <c r="A170" s="514"/>
      <c r="B170" s="514"/>
      <c r="C170" s="514"/>
      <c r="D170" s="514"/>
      <c r="E170" s="514"/>
      <c r="F170" s="514"/>
      <c r="G170" s="514"/>
      <c r="H170" s="514"/>
      <c r="I170" s="514"/>
      <c r="J170" s="514"/>
      <c r="K170" s="514"/>
      <c r="L170" s="514"/>
      <c r="M170" s="514"/>
    </row>
    <row r="171" spans="1:13">
      <c r="A171" s="514"/>
      <c r="B171" s="514"/>
      <c r="C171" s="514"/>
      <c r="D171" s="514"/>
      <c r="E171" s="514"/>
      <c r="F171" s="514"/>
      <c r="G171" s="514"/>
      <c r="H171" s="514"/>
      <c r="I171" s="514"/>
      <c r="J171" s="514"/>
      <c r="K171" s="514"/>
      <c r="L171" s="514"/>
      <c r="M171" s="514"/>
    </row>
    <row r="172" spans="1:13">
      <c r="A172" s="514"/>
      <c r="B172" s="514"/>
      <c r="C172" s="514"/>
      <c r="D172" s="514"/>
      <c r="E172" s="514"/>
      <c r="F172" s="514"/>
      <c r="G172" s="514"/>
      <c r="H172" s="514"/>
      <c r="I172" s="514"/>
      <c r="J172" s="514"/>
      <c r="K172" s="514"/>
      <c r="L172" s="514"/>
      <c r="M172" s="514"/>
    </row>
    <row r="173" spans="1:13">
      <c r="A173" s="514"/>
      <c r="B173" s="514"/>
      <c r="C173" s="514"/>
      <c r="D173" s="514"/>
      <c r="E173" s="514"/>
      <c r="F173" s="514"/>
      <c r="G173" s="514"/>
      <c r="H173" s="514"/>
      <c r="I173" s="514"/>
      <c r="J173" s="514"/>
      <c r="K173" s="514"/>
      <c r="L173" s="514"/>
      <c r="M173" s="514"/>
    </row>
    <row r="174" spans="1:13">
      <c r="A174" s="514"/>
      <c r="B174" s="514"/>
      <c r="C174" s="514"/>
      <c r="D174" s="514"/>
      <c r="E174" s="514"/>
      <c r="F174" s="514"/>
      <c r="G174" s="514"/>
      <c r="H174" s="514"/>
      <c r="I174" s="514"/>
      <c r="J174" s="514"/>
      <c r="K174" s="514"/>
      <c r="L174" s="514"/>
      <c r="M174" s="514"/>
    </row>
    <row r="175" spans="1:13">
      <c r="A175" s="514"/>
      <c r="B175" s="514"/>
      <c r="C175" s="514"/>
      <c r="D175" s="514"/>
      <c r="E175" s="514"/>
      <c r="F175" s="514"/>
      <c r="G175" s="514"/>
      <c r="H175" s="514"/>
      <c r="I175" s="514"/>
      <c r="J175" s="514"/>
      <c r="K175" s="514"/>
      <c r="L175" s="514"/>
      <c r="M175" s="514"/>
    </row>
    <row r="176" spans="1:13">
      <c r="A176" s="514"/>
      <c r="B176" s="514"/>
      <c r="C176" s="514"/>
      <c r="D176" s="514"/>
      <c r="E176" s="514"/>
      <c r="F176" s="514"/>
      <c r="G176" s="514"/>
      <c r="H176" s="514"/>
      <c r="I176" s="514"/>
      <c r="J176" s="514"/>
      <c r="K176" s="514"/>
      <c r="L176" s="514"/>
      <c r="M176" s="514"/>
    </row>
    <row r="177" spans="1:13">
      <c r="A177" s="514"/>
      <c r="B177" s="514"/>
      <c r="C177" s="514"/>
      <c r="D177" s="514"/>
      <c r="E177" s="514"/>
      <c r="F177" s="514"/>
      <c r="G177" s="514"/>
      <c r="H177" s="514"/>
      <c r="I177" s="514"/>
      <c r="J177" s="514"/>
      <c r="K177" s="514"/>
      <c r="L177" s="514"/>
      <c r="M177" s="514"/>
    </row>
    <row r="178" spans="1:13">
      <c r="A178" s="514"/>
      <c r="B178" s="514"/>
      <c r="C178" s="514"/>
      <c r="D178" s="514"/>
      <c r="E178" s="514"/>
      <c r="F178" s="514"/>
      <c r="G178" s="514"/>
      <c r="H178" s="514"/>
      <c r="I178" s="514"/>
      <c r="J178" s="514"/>
      <c r="K178" s="514"/>
      <c r="L178" s="514"/>
      <c r="M178" s="514"/>
    </row>
    <row r="179" spans="1:13">
      <c r="A179" s="514"/>
      <c r="B179" s="514"/>
      <c r="C179" s="514"/>
      <c r="D179" s="514"/>
      <c r="E179" s="514"/>
      <c r="F179" s="514"/>
      <c r="G179" s="514"/>
      <c r="H179" s="514"/>
      <c r="I179" s="514"/>
      <c r="J179" s="514"/>
      <c r="K179" s="514"/>
      <c r="L179" s="514"/>
      <c r="M179" s="514"/>
    </row>
    <row r="180" spans="1:13">
      <c r="A180" s="514"/>
      <c r="B180" s="514"/>
      <c r="C180" s="514"/>
      <c r="D180" s="514"/>
      <c r="E180" s="514"/>
      <c r="F180" s="514"/>
      <c r="G180" s="514"/>
      <c r="H180" s="514"/>
      <c r="I180" s="514"/>
      <c r="J180" s="514"/>
      <c r="K180" s="514"/>
      <c r="L180" s="514"/>
      <c r="M180" s="514"/>
    </row>
    <row r="181" spans="1:13">
      <c r="A181" s="514"/>
      <c r="B181" s="514"/>
      <c r="C181" s="514"/>
      <c r="D181" s="514"/>
      <c r="E181" s="514"/>
      <c r="F181" s="514"/>
      <c r="G181" s="514"/>
      <c r="H181" s="514"/>
      <c r="I181" s="514"/>
      <c r="J181" s="514"/>
      <c r="K181" s="514"/>
      <c r="L181" s="514"/>
      <c r="M181" s="514"/>
    </row>
    <row r="182" spans="1:13">
      <c r="A182" s="514"/>
      <c r="B182" s="514"/>
      <c r="C182" s="514"/>
      <c r="D182" s="514"/>
      <c r="E182" s="514"/>
      <c r="F182" s="514"/>
      <c r="G182" s="514"/>
      <c r="H182" s="514"/>
      <c r="I182" s="514"/>
      <c r="J182" s="514"/>
      <c r="K182" s="514"/>
      <c r="L182" s="514"/>
      <c r="M182" s="514"/>
    </row>
    <row r="183" spans="1:13">
      <c r="A183" s="514"/>
      <c r="B183" s="514"/>
      <c r="C183" s="514"/>
      <c r="D183" s="514"/>
      <c r="E183" s="514"/>
      <c r="F183" s="514"/>
      <c r="G183" s="514"/>
      <c r="H183" s="514"/>
      <c r="I183" s="514"/>
      <c r="J183" s="514"/>
      <c r="K183" s="514"/>
      <c r="L183" s="514"/>
      <c r="M183" s="514"/>
    </row>
    <row r="184" spans="1:13">
      <c r="A184" s="514"/>
      <c r="B184" s="514"/>
      <c r="C184" s="514"/>
      <c r="D184" s="514"/>
      <c r="E184" s="514"/>
      <c r="F184" s="514"/>
      <c r="G184" s="514"/>
      <c r="H184" s="514"/>
      <c r="I184" s="514"/>
      <c r="J184" s="514"/>
      <c r="K184" s="514"/>
      <c r="L184" s="514"/>
      <c r="M184" s="514"/>
    </row>
    <row r="185" spans="1:13">
      <c r="A185" s="514"/>
      <c r="B185" s="514"/>
      <c r="C185" s="514"/>
      <c r="D185" s="514"/>
      <c r="E185" s="514"/>
      <c r="F185" s="514"/>
      <c r="G185" s="514"/>
      <c r="H185" s="514"/>
      <c r="I185" s="514"/>
      <c r="J185" s="514"/>
      <c r="K185" s="514"/>
      <c r="L185" s="514"/>
      <c r="M185" s="514"/>
    </row>
    <row r="186" spans="1:13">
      <c r="A186" s="514"/>
      <c r="B186" s="514"/>
      <c r="C186" s="514"/>
      <c r="D186" s="514"/>
      <c r="E186" s="514"/>
      <c r="F186" s="514"/>
      <c r="G186" s="514"/>
      <c r="H186" s="514"/>
      <c r="I186" s="514"/>
      <c r="J186" s="514"/>
      <c r="K186" s="514"/>
      <c r="L186" s="514"/>
      <c r="M186" s="514"/>
    </row>
    <row r="187" spans="1:13">
      <c r="A187" s="514"/>
      <c r="B187" s="514"/>
      <c r="C187" s="514"/>
      <c r="D187" s="514"/>
      <c r="E187" s="514"/>
      <c r="F187" s="514"/>
      <c r="G187" s="514"/>
      <c r="H187" s="514"/>
      <c r="I187" s="514"/>
      <c r="J187" s="514"/>
      <c r="K187" s="514"/>
      <c r="L187" s="514"/>
      <c r="M187" s="514"/>
    </row>
    <row r="188" spans="1:13">
      <c r="A188" s="514"/>
      <c r="B188" s="514"/>
      <c r="C188" s="514"/>
      <c r="D188" s="514"/>
      <c r="E188" s="514"/>
      <c r="F188" s="514"/>
      <c r="G188" s="514"/>
      <c r="H188" s="514"/>
      <c r="I188" s="514"/>
      <c r="J188" s="514"/>
      <c r="K188" s="514"/>
      <c r="L188" s="514"/>
      <c r="M188" s="514"/>
    </row>
    <row r="189" spans="1:13">
      <c r="A189" s="514"/>
      <c r="B189" s="514"/>
      <c r="C189" s="514"/>
      <c r="D189" s="514"/>
      <c r="E189" s="514"/>
      <c r="F189" s="514"/>
      <c r="G189" s="514"/>
      <c r="H189" s="514"/>
      <c r="I189" s="514"/>
      <c r="J189" s="514"/>
      <c r="K189" s="514"/>
      <c r="L189" s="514"/>
      <c r="M189" s="514"/>
    </row>
    <row r="190" spans="1:13">
      <c r="A190" s="514"/>
      <c r="B190" s="514"/>
      <c r="C190" s="514"/>
      <c r="D190" s="514"/>
      <c r="E190" s="514"/>
      <c r="F190" s="514"/>
      <c r="G190" s="514"/>
      <c r="H190" s="514"/>
      <c r="I190" s="514"/>
      <c r="J190" s="514"/>
      <c r="K190" s="514"/>
      <c r="L190" s="514"/>
      <c r="M190" s="514"/>
    </row>
    <row r="191" spans="1:13">
      <c r="A191" s="514"/>
      <c r="B191" s="514"/>
      <c r="C191" s="514"/>
      <c r="D191" s="514"/>
      <c r="E191" s="514"/>
      <c r="F191" s="514"/>
      <c r="G191" s="514"/>
      <c r="H191" s="514"/>
      <c r="I191" s="514"/>
      <c r="J191" s="514"/>
      <c r="K191" s="514"/>
      <c r="L191" s="514"/>
      <c r="M191" s="514"/>
    </row>
    <row r="192" spans="1:13">
      <c r="A192" s="514"/>
      <c r="B192" s="514"/>
      <c r="C192" s="514"/>
      <c r="D192" s="514"/>
      <c r="E192" s="514"/>
      <c r="F192" s="514"/>
      <c r="G192" s="514"/>
      <c r="H192" s="514"/>
      <c r="I192" s="514"/>
      <c r="J192" s="514"/>
      <c r="K192" s="514"/>
      <c r="L192" s="514"/>
      <c r="M192" s="514"/>
    </row>
    <row r="193" spans="1:13">
      <c r="A193" s="514"/>
      <c r="B193" s="514"/>
      <c r="C193" s="514"/>
      <c r="D193" s="514"/>
      <c r="E193" s="514"/>
      <c r="F193" s="514"/>
      <c r="G193" s="514"/>
      <c r="H193" s="514"/>
      <c r="I193" s="514"/>
      <c r="J193" s="514"/>
      <c r="K193" s="514"/>
      <c r="L193" s="514"/>
      <c r="M193" s="514"/>
    </row>
    <row r="194" spans="1:13">
      <c r="A194" s="514"/>
      <c r="B194" s="514"/>
      <c r="C194" s="514"/>
      <c r="D194" s="514"/>
      <c r="E194" s="514"/>
      <c r="F194" s="514"/>
      <c r="G194" s="514"/>
      <c r="H194" s="514"/>
      <c r="I194" s="514"/>
      <c r="J194" s="514"/>
      <c r="K194" s="514"/>
      <c r="L194" s="514"/>
      <c r="M194" s="514"/>
    </row>
    <row r="195" spans="1:13">
      <c r="A195" s="514"/>
      <c r="B195" s="514"/>
      <c r="C195" s="514"/>
      <c r="D195" s="514"/>
      <c r="E195" s="514"/>
      <c r="F195" s="514"/>
      <c r="G195" s="514"/>
      <c r="H195" s="514"/>
      <c r="I195" s="514"/>
      <c r="J195" s="514"/>
      <c r="K195" s="514"/>
      <c r="L195" s="514"/>
      <c r="M195" s="514"/>
    </row>
    <row r="196" spans="1:13">
      <c r="A196" s="514"/>
      <c r="B196" s="514"/>
      <c r="C196" s="514"/>
      <c r="D196" s="514"/>
      <c r="E196" s="514"/>
      <c r="F196" s="514"/>
      <c r="G196" s="514"/>
      <c r="H196" s="514"/>
      <c r="I196" s="514"/>
      <c r="J196" s="514"/>
      <c r="K196" s="514"/>
      <c r="L196" s="514"/>
      <c r="M196" s="514"/>
    </row>
    <row r="197" spans="1:13">
      <c r="A197" s="514"/>
      <c r="B197" s="514"/>
      <c r="C197" s="514"/>
      <c r="D197" s="514"/>
      <c r="E197" s="514"/>
      <c r="F197" s="514"/>
      <c r="G197" s="514"/>
      <c r="H197" s="514"/>
      <c r="I197" s="514"/>
      <c r="J197" s="514"/>
      <c r="K197" s="514"/>
      <c r="L197" s="514"/>
      <c r="M197" s="514"/>
    </row>
    <row r="198" spans="1:13">
      <c r="A198" s="514"/>
      <c r="B198" s="514"/>
      <c r="C198" s="514"/>
      <c r="D198" s="514"/>
      <c r="E198" s="514"/>
      <c r="F198" s="514"/>
      <c r="G198" s="514"/>
      <c r="H198" s="514"/>
      <c r="I198" s="514"/>
      <c r="J198" s="514"/>
      <c r="K198" s="514"/>
      <c r="L198" s="514"/>
      <c r="M198" s="514"/>
    </row>
    <row r="199" spans="1:13">
      <c r="A199" s="514"/>
      <c r="B199" s="514"/>
      <c r="C199" s="514"/>
      <c r="D199" s="514"/>
      <c r="E199" s="514"/>
      <c r="F199" s="514"/>
      <c r="G199" s="514"/>
      <c r="H199" s="514"/>
      <c r="I199" s="514"/>
      <c r="J199" s="514"/>
      <c r="K199" s="514"/>
      <c r="L199" s="514"/>
      <c r="M199" s="514"/>
    </row>
    <row r="200" spans="1:13">
      <c r="A200" s="514"/>
      <c r="B200" s="514"/>
      <c r="C200" s="514"/>
      <c r="D200" s="514"/>
      <c r="E200" s="514"/>
      <c r="F200" s="514"/>
      <c r="G200" s="514"/>
      <c r="H200" s="514"/>
      <c r="I200" s="514"/>
      <c r="J200" s="514"/>
      <c r="K200" s="514"/>
      <c r="L200" s="514"/>
      <c r="M200" s="514"/>
    </row>
    <row r="201" spans="1:13">
      <c r="A201" s="514"/>
      <c r="B201" s="514"/>
      <c r="C201" s="514"/>
      <c r="D201" s="514"/>
      <c r="E201" s="514"/>
      <c r="F201" s="514"/>
      <c r="G201" s="514"/>
      <c r="H201" s="514"/>
      <c r="I201" s="514"/>
      <c r="J201" s="514"/>
      <c r="K201" s="514"/>
      <c r="L201" s="514"/>
      <c r="M201" s="514"/>
    </row>
    <row r="202" spans="1:13">
      <c r="A202" s="514"/>
      <c r="B202" s="514"/>
      <c r="C202" s="514"/>
      <c r="D202" s="514"/>
      <c r="E202" s="514"/>
      <c r="F202" s="514"/>
      <c r="G202" s="514"/>
      <c r="H202" s="514"/>
      <c r="I202" s="514"/>
      <c r="J202" s="514"/>
      <c r="K202" s="514"/>
      <c r="L202" s="514"/>
      <c r="M202" s="514"/>
    </row>
    <row r="203" spans="1:13">
      <c r="A203" s="514"/>
      <c r="B203" s="514"/>
      <c r="C203" s="514"/>
      <c r="D203" s="514"/>
      <c r="E203" s="514"/>
      <c r="F203" s="514"/>
      <c r="G203" s="514"/>
      <c r="H203" s="514"/>
      <c r="I203" s="514"/>
      <c r="J203" s="514"/>
      <c r="K203" s="514"/>
      <c r="L203" s="514"/>
      <c r="M203" s="514"/>
    </row>
    <row r="204" spans="1:13">
      <c r="A204" s="514"/>
      <c r="B204" s="514"/>
      <c r="C204" s="514"/>
      <c r="D204" s="514"/>
      <c r="E204" s="514"/>
      <c r="F204" s="514"/>
      <c r="G204" s="514"/>
      <c r="H204" s="514"/>
      <c r="I204" s="514"/>
      <c r="J204" s="514"/>
      <c r="K204" s="514"/>
      <c r="L204" s="514"/>
      <c r="M204" s="514"/>
    </row>
    <row r="205" spans="1:13">
      <c r="A205" s="514"/>
      <c r="B205" s="514"/>
      <c r="C205" s="514"/>
      <c r="D205" s="514"/>
      <c r="E205" s="514"/>
      <c r="F205" s="514"/>
      <c r="G205" s="514"/>
      <c r="H205" s="514"/>
      <c r="I205" s="514"/>
      <c r="J205" s="514"/>
      <c r="K205" s="514"/>
      <c r="L205" s="514"/>
      <c r="M205" s="514"/>
    </row>
    <row r="206" spans="1:13">
      <c r="A206" s="514"/>
      <c r="B206" s="514"/>
      <c r="C206" s="514"/>
      <c r="D206" s="514"/>
      <c r="E206" s="514"/>
      <c r="F206" s="514"/>
      <c r="G206" s="514"/>
      <c r="H206" s="514"/>
      <c r="I206" s="514"/>
      <c r="J206" s="514"/>
      <c r="K206" s="514"/>
      <c r="L206" s="514"/>
      <c r="M206" s="514"/>
    </row>
    <row r="207" spans="1:13">
      <c r="A207" s="514"/>
      <c r="B207" s="514"/>
      <c r="C207" s="514"/>
      <c r="D207" s="514"/>
      <c r="E207" s="514"/>
      <c r="F207" s="514"/>
      <c r="G207" s="514"/>
      <c r="H207" s="514"/>
      <c r="I207" s="514"/>
      <c r="J207" s="514"/>
      <c r="K207" s="514"/>
      <c r="L207" s="514"/>
      <c r="M207" s="514"/>
    </row>
    <row r="208" spans="1:13">
      <c r="A208" s="514"/>
      <c r="B208" s="514"/>
      <c r="C208" s="514"/>
      <c r="D208" s="514"/>
      <c r="E208" s="514"/>
      <c r="F208" s="514"/>
      <c r="G208" s="514"/>
      <c r="H208" s="514"/>
      <c r="I208" s="514"/>
      <c r="J208" s="514"/>
      <c r="K208" s="514"/>
      <c r="L208" s="514"/>
      <c r="M208" s="514"/>
    </row>
    <row r="209" spans="1:13">
      <c r="A209" s="514"/>
      <c r="B209" s="514"/>
      <c r="C209" s="514"/>
      <c r="D209" s="514"/>
      <c r="E209" s="514"/>
      <c r="F209" s="514"/>
      <c r="G209" s="514"/>
      <c r="H209" s="514"/>
      <c r="I209" s="514"/>
      <c r="J209" s="514"/>
      <c r="K209" s="514"/>
      <c r="L209" s="514"/>
      <c r="M209" s="514"/>
    </row>
    <row r="210" spans="1:13">
      <c r="A210" s="514"/>
      <c r="B210" s="514"/>
      <c r="C210" s="514"/>
      <c r="D210" s="514"/>
      <c r="E210" s="514"/>
      <c r="F210" s="514"/>
      <c r="G210" s="514"/>
      <c r="H210" s="514"/>
      <c r="I210" s="514"/>
      <c r="J210" s="514"/>
      <c r="K210" s="514"/>
      <c r="L210" s="514"/>
      <c r="M210" s="514"/>
    </row>
    <row r="211" spans="1:13">
      <c r="A211" s="514"/>
      <c r="B211" s="514"/>
      <c r="C211" s="514"/>
      <c r="D211" s="514"/>
      <c r="E211" s="514"/>
      <c r="F211" s="514"/>
      <c r="G211" s="514"/>
      <c r="H211" s="514"/>
      <c r="I211" s="514"/>
      <c r="J211" s="514"/>
      <c r="K211" s="514"/>
      <c r="L211" s="514"/>
      <c r="M211" s="514"/>
    </row>
    <row r="212" spans="1:13">
      <c r="A212" s="514"/>
      <c r="B212" s="514"/>
      <c r="C212" s="514"/>
      <c r="D212" s="514"/>
      <c r="E212" s="514"/>
      <c r="F212" s="514"/>
      <c r="G212" s="514"/>
      <c r="H212" s="514"/>
      <c r="I212" s="514"/>
      <c r="J212" s="514"/>
      <c r="K212" s="514"/>
      <c r="L212" s="514"/>
      <c r="M212" s="514"/>
    </row>
    <row r="213" spans="1:13">
      <c r="A213" s="514"/>
      <c r="B213" s="514"/>
      <c r="C213" s="514"/>
      <c r="D213" s="514"/>
      <c r="E213" s="514"/>
      <c r="F213" s="514"/>
      <c r="G213" s="514"/>
      <c r="H213" s="514"/>
      <c r="I213" s="514"/>
      <c r="J213" s="514"/>
      <c r="K213" s="514"/>
      <c r="L213" s="514"/>
      <c r="M213" s="514"/>
    </row>
    <row r="214" spans="1:13">
      <c r="A214" s="514"/>
      <c r="B214" s="514"/>
      <c r="C214" s="514"/>
      <c r="D214" s="514"/>
      <c r="E214" s="514"/>
      <c r="F214" s="514"/>
      <c r="G214" s="514"/>
      <c r="H214" s="514"/>
      <c r="I214" s="514"/>
      <c r="J214" s="514"/>
      <c r="K214" s="514"/>
      <c r="L214" s="514"/>
      <c r="M214" s="514"/>
    </row>
    <row r="215" spans="1:13">
      <c r="A215" s="514"/>
      <c r="B215" s="514"/>
      <c r="C215" s="514"/>
      <c r="D215" s="514"/>
      <c r="E215" s="514"/>
      <c r="F215" s="514"/>
      <c r="G215" s="514"/>
      <c r="H215" s="514"/>
      <c r="I215" s="514"/>
      <c r="J215" s="514"/>
      <c r="K215" s="514"/>
      <c r="L215" s="514"/>
      <c r="M215" s="514"/>
    </row>
    <row r="216" spans="1:13">
      <c r="A216" s="514"/>
      <c r="B216" s="514"/>
      <c r="C216" s="514"/>
      <c r="D216" s="514"/>
      <c r="E216" s="514"/>
      <c r="F216" s="514"/>
      <c r="G216" s="514"/>
      <c r="H216" s="514"/>
      <c r="I216" s="514"/>
      <c r="J216" s="514"/>
      <c r="K216" s="514"/>
      <c r="L216" s="514"/>
      <c r="M216" s="514"/>
    </row>
    <row r="217" spans="1:13">
      <c r="A217" s="514"/>
      <c r="B217" s="514"/>
      <c r="C217" s="514"/>
      <c r="D217" s="514"/>
      <c r="E217" s="514"/>
      <c r="F217" s="514"/>
      <c r="G217" s="514"/>
      <c r="H217" s="514"/>
      <c r="I217" s="514"/>
      <c r="J217" s="514"/>
      <c r="K217" s="514"/>
      <c r="L217" s="514"/>
      <c r="M217" s="514"/>
    </row>
    <row r="218" spans="1:13">
      <c r="A218" s="514"/>
      <c r="B218" s="514"/>
      <c r="C218" s="514"/>
      <c r="D218" s="514"/>
      <c r="E218" s="514"/>
      <c r="F218" s="514"/>
      <c r="G218" s="514"/>
      <c r="H218" s="514"/>
      <c r="I218" s="514"/>
      <c r="J218" s="514"/>
      <c r="K218" s="514"/>
      <c r="L218" s="514"/>
      <c r="M218" s="514"/>
    </row>
    <row r="219" spans="1:13">
      <c r="A219" s="514"/>
      <c r="B219" s="514"/>
      <c r="C219" s="514"/>
      <c r="D219" s="514"/>
      <c r="E219" s="514"/>
      <c r="F219" s="514"/>
      <c r="G219" s="514"/>
      <c r="H219" s="514"/>
      <c r="I219" s="514"/>
      <c r="J219" s="514"/>
      <c r="K219" s="514"/>
      <c r="L219" s="514"/>
      <c r="M219" s="514"/>
    </row>
    <row r="220" spans="1:13">
      <c r="A220" s="514"/>
      <c r="B220" s="514"/>
      <c r="C220" s="514"/>
      <c r="D220" s="514"/>
      <c r="E220" s="514"/>
      <c r="F220" s="514"/>
      <c r="G220" s="514"/>
      <c r="H220" s="514"/>
      <c r="I220" s="514"/>
      <c r="J220" s="514"/>
      <c r="K220" s="514"/>
      <c r="L220" s="514"/>
      <c r="M220" s="514"/>
    </row>
    <row r="221" spans="1:13">
      <c r="A221" s="514"/>
      <c r="B221" s="514"/>
      <c r="C221" s="514"/>
      <c r="D221" s="514"/>
      <c r="E221" s="514"/>
      <c r="F221" s="514"/>
      <c r="G221" s="514"/>
      <c r="H221" s="514"/>
      <c r="I221" s="514"/>
      <c r="J221" s="514"/>
      <c r="K221" s="514"/>
      <c r="L221" s="514"/>
      <c r="M221" s="514"/>
    </row>
    <row r="222" spans="1:13">
      <c r="A222" s="514"/>
      <c r="B222" s="514"/>
      <c r="C222" s="514"/>
      <c r="D222" s="514"/>
      <c r="E222" s="514"/>
      <c r="F222" s="514"/>
      <c r="G222" s="514"/>
      <c r="H222" s="514"/>
      <c r="I222" s="514"/>
      <c r="J222" s="514"/>
      <c r="K222" s="514"/>
      <c r="L222" s="514"/>
      <c r="M222" s="514"/>
    </row>
    <row r="223" spans="1:13">
      <c r="A223" s="514"/>
      <c r="B223" s="514"/>
      <c r="C223" s="514"/>
      <c r="D223" s="514"/>
      <c r="E223" s="514"/>
      <c r="F223" s="514"/>
      <c r="G223" s="514"/>
      <c r="H223" s="514"/>
      <c r="I223" s="514"/>
      <c r="J223" s="514"/>
      <c r="K223" s="514"/>
      <c r="L223" s="514"/>
      <c r="M223" s="514"/>
    </row>
    <row r="224" spans="1:13">
      <c r="A224" s="514"/>
      <c r="B224" s="514"/>
      <c r="C224" s="514"/>
      <c r="D224" s="514"/>
      <c r="E224" s="514"/>
      <c r="F224" s="514"/>
      <c r="G224" s="514"/>
      <c r="H224" s="514"/>
      <c r="I224" s="514"/>
      <c r="J224" s="514"/>
      <c r="K224" s="514"/>
      <c r="L224" s="514"/>
      <c r="M224" s="514"/>
    </row>
    <row r="225" spans="1:13">
      <c r="A225" s="514"/>
      <c r="B225" s="514"/>
      <c r="C225" s="514"/>
      <c r="D225" s="514"/>
      <c r="E225" s="514"/>
      <c r="F225" s="514"/>
      <c r="G225" s="514"/>
      <c r="H225" s="514"/>
      <c r="I225" s="514"/>
      <c r="J225" s="514"/>
      <c r="K225" s="514"/>
      <c r="L225" s="514"/>
      <c r="M225" s="514"/>
    </row>
    <row r="226" spans="1:13">
      <c r="A226" s="514"/>
      <c r="B226" s="514"/>
      <c r="C226" s="514"/>
      <c r="D226" s="514"/>
      <c r="E226" s="514"/>
      <c r="F226" s="514"/>
      <c r="G226" s="514"/>
      <c r="H226" s="514"/>
      <c r="I226" s="514"/>
      <c r="J226" s="514"/>
      <c r="K226" s="514"/>
      <c r="L226" s="514"/>
      <c r="M226" s="514"/>
    </row>
    <row r="227" spans="1:13">
      <c r="A227" s="514"/>
      <c r="B227" s="514"/>
      <c r="C227" s="514"/>
      <c r="D227" s="514"/>
      <c r="E227" s="514"/>
      <c r="F227" s="514"/>
      <c r="G227" s="514"/>
      <c r="H227" s="514"/>
      <c r="I227" s="514"/>
      <c r="J227" s="514"/>
      <c r="K227" s="514"/>
      <c r="L227" s="514"/>
      <c r="M227" s="514"/>
    </row>
    <row r="228" spans="1:13">
      <c r="A228" s="514"/>
      <c r="B228" s="514"/>
      <c r="C228" s="514"/>
      <c r="D228" s="514"/>
      <c r="E228" s="514"/>
      <c r="F228" s="514"/>
      <c r="G228" s="514"/>
      <c r="H228" s="514"/>
      <c r="I228" s="514"/>
      <c r="J228" s="514"/>
      <c r="K228" s="514"/>
      <c r="L228" s="514"/>
      <c r="M228" s="514"/>
    </row>
    <row r="229" spans="1:13">
      <c r="A229" s="514"/>
      <c r="B229" s="514"/>
      <c r="C229" s="514"/>
      <c r="D229" s="514"/>
      <c r="E229" s="514"/>
      <c r="F229" s="514"/>
      <c r="G229" s="514"/>
      <c r="H229" s="514"/>
      <c r="I229" s="514"/>
      <c r="J229" s="514"/>
      <c r="K229" s="514"/>
      <c r="L229" s="514"/>
      <c r="M229" s="514"/>
    </row>
    <row r="230" spans="1:13">
      <c r="A230" s="514"/>
      <c r="B230" s="514"/>
      <c r="C230" s="514"/>
      <c r="D230" s="514"/>
      <c r="E230" s="514"/>
      <c r="F230" s="514"/>
      <c r="G230" s="514"/>
      <c r="H230" s="514"/>
      <c r="I230" s="514"/>
      <c r="J230" s="514"/>
      <c r="K230" s="514"/>
      <c r="L230" s="514"/>
      <c r="M230" s="514"/>
    </row>
    <row r="231" spans="1:13">
      <c r="A231" s="514"/>
      <c r="B231" s="514"/>
      <c r="C231" s="514"/>
      <c r="D231" s="514"/>
      <c r="E231" s="514"/>
      <c r="F231" s="514"/>
      <c r="G231" s="514"/>
      <c r="H231" s="514"/>
      <c r="I231" s="514"/>
      <c r="J231" s="514"/>
      <c r="K231" s="514"/>
      <c r="L231" s="514"/>
      <c r="M231" s="514"/>
    </row>
    <row r="232" spans="1:13">
      <c r="A232" s="514"/>
      <c r="B232" s="514"/>
      <c r="C232" s="514"/>
      <c r="D232" s="514"/>
      <c r="E232" s="514"/>
      <c r="F232" s="514"/>
      <c r="G232" s="514"/>
      <c r="H232" s="514"/>
      <c r="I232" s="514"/>
      <c r="J232" s="514"/>
      <c r="K232" s="514"/>
      <c r="L232" s="514"/>
      <c r="M232" s="514"/>
    </row>
    <row r="233" spans="1:13">
      <c r="A233" s="514"/>
      <c r="B233" s="514"/>
      <c r="C233" s="514"/>
      <c r="D233" s="514"/>
      <c r="E233" s="514"/>
      <c r="F233" s="514"/>
      <c r="G233" s="514"/>
      <c r="H233" s="514"/>
      <c r="I233" s="514"/>
      <c r="J233" s="514"/>
      <c r="K233" s="514"/>
      <c r="L233" s="514"/>
      <c r="M233" s="514"/>
    </row>
    <row r="234" spans="1:13">
      <c r="A234" s="514"/>
      <c r="B234" s="514"/>
      <c r="C234" s="514"/>
      <c r="D234" s="514"/>
      <c r="E234" s="514"/>
      <c r="F234" s="514"/>
      <c r="G234" s="514"/>
      <c r="H234" s="514"/>
      <c r="I234" s="514"/>
      <c r="J234" s="514"/>
      <c r="K234" s="514"/>
      <c r="L234" s="514"/>
      <c r="M234" s="514"/>
    </row>
    <row r="235" spans="1:13">
      <c r="A235" s="514"/>
      <c r="B235" s="514"/>
      <c r="C235" s="514"/>
      <c r="D235" s="514"/>
      <c r="E235" s="514"/>
      <c r="F235" s="514"/>
      <c r="G235" s="514"/>
      <c r="H235" s="514"/>
      <c r="I235" s="514"/>
      <c r="J235" s="514"/>
      <c r="K235" s="514"/>
      <c r="L235" s="514"/>
      <c r="M235" s="514"/>
    </row>
    <row r="236" spans="1:13">
      <c r="A236" s="514"/>
      <c r="B236" s="514"/>
      <c r="C236" s="514"/>
      <c r="D236" s="514"/>
      <c r="E236" s="514"/>
      <c r="F236" s="514"/>
      <c r="G236" s="514"/>
      <c r="H236" s="514"/>
      <c r="I236" s="514"/>
      <c r="J236" s="514"/>
      <c r="K236" s="514"/>
      <c r="L236" s="514"/>
      <c r="M236" s="514"/>
    </row>
    <row r="237" spans="1:13">
      <c r="A237" s="514"/>
      <c r="B237" s="514"/>
      <c r="C237" s="514"/>
      <c r="D237" s="514"/>
      <c r="E237" s="514"/>
      <c r="F237" s="514"/>
      <c r="G237" s="514"/>
      <c r="H237" s="514"/>
      <c r="I237" s="514"/>
      <c r="J237" s="514"/>
      <c r="K237" s="514"/>
      <c r="L237" s="514"/>
      <c r="M237" s="514"/>
    </row>
    <row r="238" spans="1:13">
      <c r="A238" s="514"/>
      <c r="B238" s="514"/>
      <c r="C238" s="514"/>
      <c r="D238" s="514"/>
      <c r="E238" s="514"/>
      <c r="F238" s="514"/>
      <c r="G238" s="514"/>
      <c r="H238" s="514"/>
      <c r="I238" s="514"/>
      <c r="J238" s="514"/>
      <c r="K238" s="514"/>
      <c r="L238" s="514"/>
      <c r="M238" s="514"/>
    </row>
    <row r="239" spans="1:13">
      <c r="A239" s="514"/>
      <c r="B239" s="514"/>
      <c r="C239" s="514"/>
      <c r="D239" s="514"/>
      <c r="E239" s="514"/>
      <c r="F239" s="514"/>
      <c r="G239" s="514"/>
      <c r="H239" s="514"/>
      <c r="I239" s="514"/>
      <c r="J239" s="514"/>
      <c r="K239" s="514"/>
      <c r="L239" s="514"/>
      <c r="M239" s="514"/>
    </row>
    <row r="240" spans="1:13">
      <c r="A240" s="514"/>
      <c r="B240" s="514"/>
      <c r="C240" s="514"/>
      <c r="D240" s="514"/>
      <c r="E240" s="514"/>
      <c r="F240" s="514"/>
      <c r="G240" s="514"/>
      <c r="H240" s="514"/>
      <c r="I240" s="514"/>
      <c r="J240" s="514"/>
      <c r="K240" s="514"/>
      <c r="L240" s="514"/>
      <c r="M240" s="514"/>
    </row>
    <row r="241" spans="1:13">
      <c r="A241" s="514"/>
      <c r="B241" s="514"/>
      <c r="C241" s="514"/>
      <c r="D241" s="514"/>
      <c r="E241" s="514"/>
      <c r="F241" s="514"/>
      <c r="G241" s="514"/>
      <c r="H241" s="514"/>
      <c r="I241" s="514"/>
      <c r="J241" s="514"/>
      <c r="K241" s="514"/>
      <c r="L241" s="514"/>
      <c r="M241" s="514"/>
    </row>
    <row r="242" spans="1:13">
      <c r="A242" s="514"/>
      <c r="B242" s="514"/>
      <c r="C242" s="514"/>
      <c r="D242" s="514"/>
      <c r="E242" s="514"/>
      <c r="F242" s="514"/>
      <c r="G242" s="514"/>
      <c r="H242" s="514"/>
      <c r="I242" s="514"/>
      <c r="J242" s="514"/>
      <c r="K242" s="514"/>
      <c r="L242" s="514"/>
      <c r="M242" s="514"/>
    </row>
    <row r="243" spans="1:13">
      <c r="A243" s="514"/>
      <c r="B243" s="514"/>
      <c r="C243" s="514"/>
      <c r="D243" s="514"/>
      <c r="E243" s="514"/>
      <c r="F243" s="514"/>
      <c r="G243" s="514"/>
      <c r="H243" s="514"/>
      <c r="I243" s="514"/>
      <c r="J243" s="514"/>
      <c r="K243" s="514"/>
      <c r="L243" s="514"/>
      <c r="M243" s="514"/>
    </row>
    <row r="244" spans="1:13">
      <c r="A244" s="514"/>
      <c r="B244" s="514"/>
      <c r="C244" s="514"/>
      <c r="D244" s="514"/>
      <c r="E244" s="514"/>
      <c r="F244" s="514"/>
      <c r="G244" s="514"/>
      <c r="H244" s="514"/>
      <c r="I244" s="514"/>
      <c r="J244" s="514"/>
      <c r="K244" s="514"/>
      <c r="L244" s="514"/>
      <c r="M244" s="514"/>
    </row>
    <row r="245" spans="1:13">
      <c r="A245" s="514"/>
      <c r="B245" s="514"/>
      <c r="C245" s="514"/>
      <c r="D245" s="514"/>
      <c r="E245" s="514"/>
      <c r="F245" s="514"/>
      <c r="G245" s="514"/>
      <c r="H245" s="514"/>
      <c r="I245" s="514"/>
      <c r="J245" s="514"/>
      <c r="K245" s="514"/>
      <c r="L245" s="514"/>
      <c r="M245" s="514"/>
    </row>
    <row r="246" spans="1:13">
      <c r="A246" s="514"/>
      <c r="B246" s="514"/>
      <c r="C246" s="514"/>
      <c r="D246" s="514"/>
      <c r="E246" s="514"/>
      <c r="F246" s="514"/>
      <c r="G246" s="514"/>
      <c r="H246" s="514"/>
      <c r="I246" s="514"/>
      <c r="J246" s="514"/>
      <c r="K246" s="514"/>
      <c r="L246" s="514"/>
      <c r="M246" s="514"/>
    </row>
    <row r="247" spans="1:13">
      <c r="A247" s="514"/>
      <c r="B247" s="514"/>
      <c r="C247" s="514"/>
      <c r="D247" s="514"/>
      <c r="E247" s="514"/>
      <c r="F247" s="514"/>
      <c r="G247" s="514"/>
      <c r="H247" s="514"/>
      <c r="I247" s="514"/>
      <c r="J247" s="514"/>
      <c r="K247" s="514"/>
      <c r="L247" s="514"/>
      <c r="M247" s="514"/>
    </row>
    <row r="248" spans="1:13">
      <c r="A248" s="514"/>
      <c r="B248" s="514"/>
      <c r="C248" s="514"/>
      <c r="D248" s="514"/>
      <c r="E248" s="514"/>
      <c r="F248" s="514"/>
      <c r="G248" s="514"/>
      <c r="H248" s="514"/>
      <c r="I248" s="514"/>
      <c r="J248" s="514"/>
      <c r="K248" s="514"/>
      <c r="L248" s="514"/>
      <c r="M248" s="514"/>
    </row>
    <row r="249" spans="1:13">
      <c r="A249" s="514"/>
      <c r="B249" s="514"/>
      <c r="C249" s="514"/>
      <c r="D249" s="514"/>
      <c r="E249" s="514"/>
      <c r="F249" s="514"/>
      <c r="G249" s="514"/>
      <c r="H249" s="514"/>
      <c r="I249" s="514"/>
      <c r="J249" s="514"/>
      <c r="K249" s="514"/>
      <c r="L249" s="514"/>
      <c r="M249" s="514"/>
    </row>
    <row r="250" spans="1:13">
      <c r="A250" s="514"/>
      <c r="B250" s="514"/>
      <c r="C250" s="514"/>
      <c r="D250" s="514"/>
      <c r="E250" s="514"/>
      <c r="F250" s="514"/>
      <c r="G250" s="514"/>
      <c r="H250" s="514"/>
      <c r="I250" s="514"/>
      <c r="J250" s="514"/>
      <c r="K250" s="514"/>
      <c r="L250" s="514"/>
      <c r="M250" s="514"/>
    </row>
    <row r="251" spans="1:13">
      <c r="A251" s="514"/>
      <c r="B251" s="514"/>
      <c r="C251" s="514"/>
      <c r="D251" s="514"/>
      <c r="E251" s="514"/>
      <c r="F251" s="514"/>
      <c r="G251" s="514"/>
      <c r="H251" s="514"/>
      <c r="I251" s="514"/>
      <c r="J251" s="514"/>
      <c r="K251" s="514"/>
      <c r="L251" s="514"/>
      <c r="M251" s="514"/>
    </row>
    <row r="252" spans="1:13">
      <c r="A252" s="514"/>
      <c r="B252" s="514"/>
      <c r="C252" s="514"/>
      <c r="D252" s="514"/>
      <c r="E252" s="514"/>
      <c r="F252" s="514"/>
      <c r="G252" s="514"/>
      <c r="H252" s="514"/>
      <c r="I252" s="514"/>
      <c r="J252" s="514"/>
      <c r="K252" s="514"/>
      <c r="L252" s="514"/>
      <c r="M252" s="514"/>
    </row>
    <row r="253" spans="1:13">
      <c r="A253" s="514"/>
      <c r="B253" s="514"/>
      <c r="C253" s="514"/>
      <c r="D253" s="514"/>
      <c r="E253" s="514"/>
      <c r="F253" s="514"/>
      <c r="G253" s="514"/>
      <c r="H253" s="514"/>
      <c r="I253" s="514"/>
      <c r="J253" s="514"/>
      <c r="K253" s="514"/>
      <c r="L253" s="514"/>
      <c r="M253" s="514"/>
    </row>
    <row r="254" spans="1:13">
      <c r="A254" s="514"/>
      <c r="B254" s="514"/>
      <c r="C254" s="514"/>
      <c r="D254" s="514"/>
      <c r="E254" s="514"/>
      <c r="F254" s="514"/>
      <c r="G254" s="514"/>
      <c r="H254" s="514"/>
      <c r="I254" s="514"/>
      <c r="J254" s="514"/>
      <c r="K254" s="514"/>
      <c r="L254" s="514"/>
      <c r="M254" s="514"/>
    </row>
    <row r="255" spans="1:13">
      <c r="A255" s="514"/>
      <c r="B255" s="514"/>
      <c r="C255" s="514"/>
      <c r="D255" s="514"/>
      <c r="E255" s="514"/>
      <c r="F255" s="514"/>
      <c r="G255" s="514"/>
      <c r="H255" s="514"/>
      <c r="I255" s="514"/>
      <c r="J255" s="514"/>
      <c r="K255" s="514"/>
      <c r="L255" s="514"/>
      <c r="M255" s="514"/>
    </row>
    <row r="256" spans="1:13">
      <c r="A256" s="514"/>
      <c r="B256" s="514"/>
      <c r="C256" s="514"/>
      <c r="D256" s="514"/>
      <c r="E256" s="514"/>
      <c r="F256" s="514"/>
      <c r="G256" s="514"/>
      <c r="H256" s="514"/>
      <c r="I256" s="514"/>
      <c r="J256" s="514"/>
      <c r="K256" s="514"/>
      <c r="L256" s="514"/>
      <c r="M256" s="514"/>
    </row>
    <row r="257" spans="1:13">
      <c r="A257" s="514"/>
      <c r="B257" s="514"/>
      <c r="C257" s="514"/>
      <c r="D257" s="514"/>
      <c r="E257" s="514"/>
      <c r="F257" s="514"/>
      <c r="G257" s="514"/>
      <c r="H257" s="514"/>
      <c r="I257" s="514"/>
      <c r="J257" s="514"/>
      <c r="K257" s="514"/>
      <c r="L257" s="514"/>
      <c r="M257" s="514"/>
    </row>
    <row r="258" spans="1:13">
      <c r="A258" s="514"/>
      <c r="B258" s="514"/>
      <c r="C258" s="514"/>
      <c r="D258" s="514"/>
      <c r="E258" s="514"/>
      <c r="F258" s="514"/>
      <c r="G258" s="514"/>
      <c r="H258" s="514"/>
      <c r="I258" s="514"/>
      <c r="J258" s="514"/>
      <c r="K258" s="514"/>
      <c r="L258" s="514"/>
      <c r="M258" s="514"/>
    </row>
    <row r="259" spans="1:13">
      <c r="A259" s="514"/>
      <c r="B259" s="514"/>
      <c r="C259" s="514"/>
      <c r="D259" s="514"/>
      <c r="E259" s="514"/>
      <c r="F259" s="514"/>
      <c r="G259" s="514"/>
      <c r="H259" s="514"/>
      <c r="I259" s="514"/>
      <c r="J259" s="514"/>
      <c r="K259" s="514"/>
      <c r="L259" s="514"/>
      <c r="M259" s="514"/>
    </row>
    <row r="260" spans="1:13">
      <c r="A260" s="514"/>
      <c r="B260" s="514"/>
      <c r="C260" s="514"/>
      <c r="D260" s="514"/>
      <c r="E260" s="514"/>
      <c r="F260" s="514"/>
      <c r="G260" s="514"/>
      <c r="H260" s="514"/>
      <c r="I260" s="514"/>
      <c r="J260" s="514"/>
      <c r="K260" s="514"/>
      <c r="L260" s="514"/>
      <c r="M260" s="514"/>
    </row>
    <row r="261" spans="1:13">
      <c r="A261" s="514"/>
      <c r="B261" s="514"/>
      <c r="C261" s="514"/>
      <c r="D261" s="514"/>
      <c r="E261" s="514"/>
      <c r="F261" s="514"/>
      <c r="G261" s="514"/>
      <c r="H261" s="514"/>
      <c r="I261" s="514"/>
      <c r="J261" s="514"/>
      <c r="K261" s="514"/>
      <c r="L261" s="514"/>
      <c r="M261" s="514"/>
    </row>
    <row r="262" spans="1:13">
      <c r="A262" s="514"/>
      <c r="B262" s="514"/>
      <c r="C262" s="514"/>
      <c r="D262" s="514"/>
      <c r="E262" s="514"/>
      <c r="F262" s="514"/>
      <c r="G262" s="514"/>
      <c r="H262" s="514"/>
      <c r="I262" s="514"/>
      <c r="J262" s="514"/>
      <c r="K262" s="514"/>
      <c r="L262" s="514"/>
      <c r="M262" s="514"/>
    </row>
    <row r="263" spans="1:13">
      <c r="A263" s="514"/>
      <c r="B263" s="514"/>
      <c r="C263" s="514"/>
      <c r="D263" s="514"/>
      <c r="E263" s="514"/>
      <c r="F263" s="514"/>
      <c r="G263" s="514"/>
      <c r="H263" s="514"/>
      <c r="I263" s="514"/>
      <c r="J263" s="514"/>
      <c r="K263" s="514"/>
      <c r="L263" s="514"/>
      <c r="M263" s="514"/>
    </row>
    <row r="264" spans="1:13">
      <c r="A264" s="514"/>
      <c r="B264" s="514"/>
      <c r="C264" s="514"/>
      <c r="D264" s="514"/>
      <c r="E264" s="514"/>
      <c r="F264" s="514"/>
      <c r="G264" s="514"/>
      <c r="H264" s="514"/>
      <c r="I264" s="514"/>
      <c r="J264" s="514"/>
      <c r="K264" s="514"/>
      <c r="L264" s="514"/>
      <c r="M264" s="514"/>
    </row>
    <row r="265" spans="1:13">
      <c r="A265" s="514"/>
      <c r="B265" s="514"/>
      <c r="C265" s="514"/>
      <c r="D265" s="514"/>
      <c r="E265" s="514"/>
      <c r="F265" s="514"/>
      <c r="G265" s="514"/>
      <c r="H265" s="514"/>
      <c r="I265" s="514"/>
      <c r="J265" s="514"/>
      <c r="K265" s="514"/>
      <c r="L265" s="514"/>
      <c r="M265" s="514"/>
    </row>
    <row r="266" spans="1:13">
      <c r="A266" s="514"/>
      <c r="B266" s="514"/>
      <c r="C266" s="514"/>
      <c r="D266" s="514"/>
      <c r="E266" s="514"/>
      <c r="F266" s="514"/>
      <c r="G266" s="514"/>
      <c r="H266" s="514"/>
      <c r="I266" s="514"/>
      <c r="J266" s="514"/>
      <c r="K266" s="514"/>
      <c r="L266" s="514"/>
      <c r="M266" s="514"/>
    </row>
    <row r="267" spans="1:13">
      <c r="A267" s="514"/>
      <c r="B267" s="514"/>
      <c r="C267" s="514"/>
      <c r="D267" s="514"/>
      <c r="E267" s="514"/>
      <c r="F267" s="514"/>
      <c r="G267" s="514"/>
      <c r="H267" s="514"/>
      <c r="I267" s="514"/>
      <c r="J267" s="514"/>
      <c r="K267" s="514"/>
      <c r="L267" s="514"/>
      <c r="M267" s="514"/>
    </row>
    <row r="268" spans="1:13">
      <c r="A268" s="514"/>
      <c r="B268" s="514"/>
      <c r="C268" s="514"/>
      <c r="D268" s="514"/>
      <c r="E268" s="514"/>
      <c r="F268" s="514"/>
      <c r="G268" s="514"/>
      <c r="H268" s="514"/>
      <c r="I268" s="514"/>
      <c r="J268" s="514"/>
      <c r="K268" s="514"/>
      <c r="L268" s="514"/>
      <c r="M268" s="514"/>
    </row>
    <row r="269" spans="1:13">
      <c r="A269" s="514"/>
      <c r="B269" s="514"/>
      <c r="C269" s="514"/>
      <c r="D269" s="514"/>
      <c r="E269" s="514"/>
      <c r="F269" s="514"/>
      <c r="G269" s="514"/>
      <c r="H269" s="514"/>
      <c r="I269" s="514"/>
      <c r="J269" s="514"/>
      <c r="K269" s="514"/>
      <c r="L269" s="514"/>
      <c r="M269" s="514"/>
    </row>
    <row r="270" spans="1:13">
      <c r="A270" s="514"/>
      <c r="B270" s="514"/>
      <c r="C270" s="514"/>
      <c r="D270" s="514"/>
      <c r="E270" s="514"/>
      <c r="F270" s="514"/>
      <c r="G270" s="514"/>
      <c r="H270" s="514"/>
      <c r="I270" s="514"/>
      <c r="J270" s="514"/>
      <c r="K270" s="514"/>
      <c r="L270" s="514"/>
      <c r="M270" s="514"/>
    </row>
    <row r="271" spans="1:13">
      <c r="A271" s="514"/>
      <c r="B271" s="514"/>
      <c r="C271" s="514"/>
      <c r="D271" s="514"/>
      <c r="E271" s="514"/>
      <c r="F271" s="514"/>
      <c r="G271" s="514"/>
      <c r="H271" s="514"/>
      <c r="I271" s="514"/>
      <c r="J271" s="514"/>
      <c r="K271" s="514"/>
      <c r="L271" s="514"/>
      <c r="M271" s="514"/>
    </row>
    <row r="272" spans="1:13">
      <c r="A272" s="514"/>
      <c r="B272" s="514"/>
      <c r="C272" s="514"/>
      <c r="D272" s="514"/>
      <c r="E272" s="514"/>
      <c r="F272" s="514"/>
      <c r="G272" s="514"/>
      <c r="H272" s="514"/>
      <c r="I272" s="514"/>
      <c r="J272" s="514"/>
      <c r="K272" s="514"/>
      <c r="L272" s="514"/>
      <c r="M272" s="514"/>
    </row>
    <row r="273" spans="1:13">
      <c r="A273" s="514"/>
      <c r="B273" s="514"/>
      <c r="C273" s="514"/>
      <c r="D273" s="514"/>
      <c r="E273" s="514"/>
      <c r="F273" s="514"/>
      <c r="G273" s="514"/>
      <c r="H273" s="514"/>
      <c r="I273" s="514"/>
      <c r="J273" s="514"/>
      <c r="K273" s="514"/>
      <c r="L273" s="514"/>
      <c r="M273" s="514"/>
    </row>
    <row r="274" spans="1:13">
      <c r="A274" s="514"/>
      <c r="B274" s="514"/>
      <c r="C274" s="514"/>
      <c r="D274" s="514"/>
      <c r="E274" s="514"/>
      <c r="F274" s="514"/>
      <c r="G274" s="514"/>
      <c r="H274" s="514"/>
      <c r="I274" s="514"/>
      <c r="J274" s="514"/>
      <c r="K274" s="514"/>
      <c r="L274" s="514"/>
      <c r="M274" s="514"/>
    </row>
    <row r="275" spans="1:13">
      <c r="A275" s="514"/>
      <c r="B275" s="514"/>
      <c r="C275" s="514"/>
      <c r="D275" s="514"/>
      <c r="E275" s="514"/>
      <c r="F275" s="514"/>
      <c r="G275" s="514"/>
      <c r="H275" s="514"/>
      <c r="I275" s="514"/>
      <c r="J275" s="514"/>
      <c r="K275" s="514"/>
      <c r="L275" s="514"/>
      <c r="M275" s="514"/>
    </row>
    <row r="276" spans="1:13">
      <c r="A276" s="514"/>
      <c r="B276" s="514"/>
      <c r="C276" s="514"/>
      <c r="D276" s="514"/>
      <c r="E276" s="514"/>
      <c r="F276" s="514"/>
      <c r="G276" s="514"/>
      <c r="H276" s="514"/>
      <c r="I276" s="514"/>
      <c r="J276" s="514"/>
      <c r="K276" s="514"/>
      <c r="L276" s="514"/>
      <c r="M276" s="514"/>
    </row>
    <row r="277" spans="1:13">
      <c r="A277" s="514"/>
      <c r="B277" s="514"/>
      <c r="C277" s="514"/>
      <c r="D277" s="514"/>
      <c r="E277" s="514"/>
      <c r="F277" s="514"/>
      <c r="G277" s="514"/>
      <c r="H277" s="514"/>
      <c r="I277" s="514"/>
      <c r="J277" s="514"/>
      <c r="K277" s="514"/>
      <c r="L277" s="514"/>
      <c r="M277" s="514"/>
    </row>
    <row r="278" spans="1:13">
      <c r="A278" s="514"/>
      <c r="B278" s="514"/>
      <c r="C278" s="514"/>
      <c r="D278" s="514"/>
      <c r="E278" s="514"/>
      <c r="F278" s="514"/>
      <c r="G278" s="514"/>
      <c r="H278" s="514"/>
      <c r="I278" s="514"/>
      <c r="J278" s="514"/>
      <c r="K278" s="514"/>
      <c r="L278" s="514"/>
      <c r="M278" s="514"/>
    </row>
  </sheetData>
  <sheetProtection sheet="1" objects="1" scenarios="1" formatCells="0" selectLockedCells="1"/>
  <mergeCells count="6">
    <mergeCell ref="A11:H11"/>
    <mergeCell ref="A2:I2"/>
    <mergeCell ref="A4:I4"/>
    <mergeCell ref="A5:I5"/>
    <mergeCell ref="A6:D6"/>
    <mergeCell ref="A10:I10"/>
  </mergeCells>
  <pageMargins left="0.25" right="0.25" top="0.25" bottom="0.25" header="0.5" footer="0.5"/>
  <pageSetup scale="7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AG133"/>
  <sheetViews>
    <sheetView topLeftCell="A2" zoomScale="80" zoomScaleNormal="80" zoomScaleSheetLayoutView="55" workbookViewId="0">
      <selection activeCell="A14" sqref="A14:B14"/>
    </sheetView>
  </sheetViews>
  <sheetFormatPr baseColWidth="10" defaultColWidth="9.1640625" defaultRowHeight="15"/>
  <cols>
    <col min="1" max="1" width="20" style="1" customWidth="1"/>
    <col min="2" max="2" width="15" style="1" bestFit="1" customWidth="1"/>
    <col min="3" max="3" width="37.6640625" style="1" customWidth="1"/>
    <col min="4" max="4" width="23" style="1" customWidth="1"/>
    <col min="5" max="5" width="17.5" style="1" customWidth="1"/>
    <col min="6" max="6" width="15.6640625" style="1" customWidth="1"/>
    <col min="7" max="7" width="13.83203125" style="1" customWidth="1"/>
    <col min="8" max="8" width="13.5" style="1" customWidth="1"/>
    <col min="9" max="9" width="14.6640625" style="1" customWidth="1"/>
    <col min="10" max="10" width="15.5" style="1" customWidth="1"/>
    <col min="11" max="11" width="13.5" style="1" customWidth="1"/>
    <col min="12" max="12" width="14.1640625" style="1" customWidth="1"/>
    <col min="13" max="13" width="8.83203125" style="1" customWidth="1"/>
    <col min="14" max="14" width="14.5" style="1" customWidth="1"/>
    <col min="15" max="15" width="27" style="1" customWidth="1"/>
    <col min="16" max="16" width="18.6640625" style="1" customWidth="1"/>
    <col min="17" max="17" width="12" style="1" customWidth="1"/>
    <col min="18" max="18" width="11.33203125" style="1" customWidth="1"/>
    <col min="19" max="19" width="12.33203125" style="1" customWidth="1"/>
    <col min="20" max="20" width="15.1640625" style="1" customWidth="1"/>
    <col min="21" max="21" width="14.6640625" style="1" bestFit="1" customWidth="1"/>
    <col min="22" max="22" width="9.5" style="1" customWidth="1"/>
    <col min="23" max="23" width="13.83203125" style="1" customWidth="1"/>
    <col min="24" max="24" width="9.1640625" style="27" customWidth="1"/>
    <col min="25" max="25" width="26" style="1" customWidth="1"/>
    <col min="26" max="26" width="27.5" style="1" customWidth="1"/>
    <col min="27" max="27" width="13.83203125" style="1" customWidth="1"/>
    <col min="28" max="28" width="12.1640625" style="1" customWidth="1"/>
    <col min="29" max="29" width="3.5" style="1" customWidth="1"/>
    <col min="30" max="33" width="10.83203125" style="1" customWidth="1"/>
    <col min="34" max="16384" width="9.1640625" style="1"/>
  </cols>
  <sheetData>
    <row r="1" spans="1:33" ht="26.25" customHeight="1">
      <c r="A1" s="1298" t="s">
        <v>767</v>
      </c>
      <c r="B1" s="1299"/>
      <c r="C1" s="1299"/>
      <c r="D1" s="1299"/>
      <c r="E1" s="1299"/>
      <c r="F1" s="1299"/>
      <c r="G1" s="1299"/>
      <c r="H1" s="1299"/>
      <c r="I1" s="1299"/>
      <c r="J1" s="1299"/>
      <c r="K1" s="1299"/>
      <c r="L1" s="1299"/>
      <c r="M1" s="1299"/>
      <c r="N1" s="1299"/>
      <c r="O1" s="1299"/>
      <c r="P1" s="1299"/>
      <c r="Q1" s="1299"/>
      <c r="R1" s="1299"/>
      <c r="S1" s="1299"/>
      <c r="T1" s="1299"/>
      <c r="U1" s="1299"/>
      <c r="V1" s="1299"/>
      <c r="W1" s="1299"/>
      <c r="X1" s="209"/>
      <c r="Y1" s="209"/>
      <c r="Z1" s="209"/>
      <c r="AA1" s="209"/>
      <c r="AB1" s="209"/>
      <c r="AC1" s="4"/>
      <c r="AD1" s="1289" t="str">
        <f>'Annotated Scorecard 24x36 (PS1)'!Y1:Y6</f>
        <v>Project Description</v>
      </c>
      <c r="AE1" s="1290"/>
      <c r="AF1" s="1290"/>
      <c r="AG1" s="1291"/>
    </row>
    <row r="2" spans="1:33" ht="21">
      <c r="A2" s="253"/>
      <c r="B2" s="254"/>
      <c r="C2" s="254"/>
      <c r="D2" s="254"/>
      <c r="E2" s="254"/>
      <c r="F2" s="254"/>
      <c r="G2" s="254"/>
      <c r="H2" s="254"/>
      <c r="I2" s="254"/>
      <c r="J2" s="254"/>
      <c r="K2" s="254"/>
      <c r="L2" s="254"/>
      <c r="M2" s="254"/>
      <c r="N2" s="254"/>
      <c r="O2" s="254"/>
      <c r="P2" s="254"/>
      <c r="Q2" s="254"/>
      <c r="R2" s="254"/>
      <c r="S2" s="254"/>
      <c r="T2" s="254"/>
      <c r="U2" s="254"/>
      <c r="V2" s="254"/>
      <c r="W2" s="254"/>
      <c r="X2" s="254"/>
      <c r="Y2" s="254"/>
      <c r="Z2" s="553"/>
      <c r="AA2" s="254"/>
      <c r="AB2" s="254"/>
      <c r="AD2" s="1292"/>
      <c r="AE2" s="1293"/>
      <c r="AF2" s="1293"/>
      <c r="AG2" s="1294"/>
    </row>
    <row r="3" spans="1:33" ht="21">
      <c r="A3" s="1300" t="s">
        <v>768</v>
      </c>
      <c r="B3" s="1301"/>
      <c r="C3" s="1301"/>
      <c r="D3" s="1301"/>
      <c r="E3" s="1301"/>
      <c r="F3" s="1301"/>
      <c r="G3" s="1301"/>
      <c r="H3" s="1301"/>
      <c r="I3" s="1301"/>
      <c r="J3" s="1301"/>
      <c r="K3" s="1301"/>
      <c r="L3" s="1301"/>
      <c r="M3" s="1301"/>
      <c r="N3" s="1301"/>
      <c r="O3" s="1301"/>
      <c r="P3" s="1301"/>
      <c r="Q3" s="1301"/>
      <c r="R3" s="1301"/>
      <c r="S3" s="1301"/>
      <c r="T3" s="1301"/>
      <c r="U3" s="1301"/>
      <c r="V3" s="1301"/>
      <c r="W3" s="1301"/>
      <c r="X3" s="254"/>
      <c r="Y3" s="254"/>
      <c r="Z3" s="254"/>
      <c r="AA3" s="254"/>
      <c r="AB3" s="254"/>
      <c r="AD3" s="1292"/>
      <c r="AE3" s="1293"/>
      <c r="AF3" s="1293"/>
      <c r="AG3" s="1294"/>
    </row>
    <row r="4" spans="1:33" ht="16" thickBot="1">
      <c r="A4" s="1302" t="s">
        <v>769</v>
      </c>
      <c r="B4" s="1303"/>
      <c r="C4" s="1303"/>
      <c r="D4" s="1303"/>
      <c r="E4" s="1303"/>
      <c r="F4" s="1303"/>
      <c r="G4" s="1303"/>
      <c r="H4" s="1303"/>
      <c r="I4" s="1303"/>
      <c r="J4" s="1303"/>
      <c r="K4" s="1303"/>
      <c r="L4" s="1303"/>
      <c r="M4" s="1303"/>
      <c r="N4" s="1303"/>
      <c r="O4" s="1303"/>
      <c r="P4" s="1303"/>
      <c r="Q4" s="1303"/>
      <c r="R4" s="1303"/>
      <c r="S4" s="1303"/>
      <c r="T4" s="1303"/>
      <c r="U4" s="1303"/>
      <c r="V4" s="1303"/>
      <c r="W4" s="1303"/>
      <c r="X4" s="548"/>
      <c r="Y4" s="548"/>
      <c r="Z4" s="548"/>
      <c r="AA4" s="548"/>
      <c r="AB4" s="548"/>
      <c r="AD4" s="1292"/>
      <c r="AE4" s="1293"/>
      <c r="AF4" s="1293"/>
      <c r="AG4" s="1294"/>
    </row>
    <row r="5" spans="1:33" ht="16" thickBot="1">
      <c r="A5" s="1322" t="s">
        <v>770</v>
      </c>
      <c r="B5" s="1323"/>
      <c r="C5" s="1323"/>
      <c r="D5" s="1323"/>
      <c r="E5" s="1323"/>
      <c r="F5" s="1323"/>
      <c r="G5" s="1323"/>
      <c r="H5" s="1323"/>
      <c r="I5" s="1323"/>
      <c r="J5" s="1323"/>
      <c r="K5" s="202"/>
      <c r="L5" s="202"/>
      <c r="M5" s="202"/>
      <c r="N5" s="202"/>
      <c r="O5" s="202"/>
      <c r="P5" s="202"/>
      <c r="Q5" s="202"/>
      <c r="R5" s="202"/>
      <c r="S5" s="202"/>
      <c r="T5" s="202"/>
      <c r="U5" s="202"/>
      <c r="V5" s="202"/>
      <c r="W5" s="202"/>
      <c r="X5" s="202"/>
      <c r="Y5" s="554"/>
      <c r="Z5" s="555"/>
      <c r="AA5" s="202"/>
      <c r="AB5" s="584"/>
      <c r="AD5" s="1292"/>
      <c r="AE5" s="1293"/>
      <c r="AF5" s="1293"/>
      <c r="AG5" s="1294"/>
    </row>
    <row r="6" spans="1:33" ht="30.75" customHeight="1" thickBot="1">
      <c r="A6" s="1324" t="s">
        <v>771</v>
      </c>
      <c r="B6" s="1325"/>
      <c r="C6" s="1325"/>
      <c r="D6" s="1325"/>
      <c r="E6" s="1325"/>
      <c r="F6" s="1325"/>
      <c r="G6" s="1325"/>
      <c r="H6" s="1325"/>
      <c r="I6" s="1325"/>
      <c r="J6" s="1325"/>
      <c r="M6" s="539"/>
      <c r="N6" s="539"/>
      <c r="O6" s="1234" t="s">
        <v>772</v>
      </c>
      <c r="P6" s="1235"/>
      <c r="Q6" s="1304" t="s">
        <v>773</v>
      </c>
      <c r="R6" s="1305"/>
      <c r="S6" s="1265" t="s">
        <v>774</v>
      </c>
      <c r="T6" s="1266"/>
      <c r="U6" s="1266"/>
      <c r="V6" s="1267"/>
      <c r="W6" s="1317"/>
      <c r="X6" s="1318"/>
      <c r="Y6" s="1230" t="s">
        <v>775</v>
      </c>
      <c r="Z6" s="1231"/>
      <c r="AA6" s="1304" t="s">
        <v>776</v>
      </c>
      <c r="AB6" s="1305"/>
      <c r="AD6" s="1292"/>
      <c r="AE6" s="1293"/>
      <c r="AF6" s="1293"/>
      <c r="AG6" s="1294"/>
    </row>
    <row r="7" spans="1:33" ht="18.75" customHeight="1" thickBot="1">
      <c r="A7" s="1326" t="s">
        <v>777</v>
      </c>
      <c r="B7" s="1327"/>
      <c r="C7" s="1327"/>
      <c r="D7" s="1327"/>
      <c r="E7" s="1327"/>
      <c r="F7" s="1327"/>
      <c r="G7" s="1327"/>
      <c r="H7" s="1327"/>
      <c r="I7" s="1327"/>
      <c r="J7" s="1327"/>
      <c r="M7" s="148"/>
      <c r="N7" s="148"/>
      <c r="O7" s="1319" t="s">
        <v>778</v>
      </c>
      <c r="P7" s="1334"/>
      <c r="Q7" s="1306"/>
      <c r="R7" s="1307"/>
      <c r="S7" s="1319" t="s">
        <v>778</v>
      </c>
      <c r="T7" s="1320"/>
      <c r="U7" s="1320"/>
      <c r="V7" s="1321"/>
      <c r="W7" s="1317"/>
      <c r="X7" s="1318"/>
      <c r="Y7" s="1232" t="s">
        <v>779</v>
      </c>
      <c r="Z7" s="1233"/>
      <c r="AA7" s="1306"/>
      <c r="AB7" s="1307"/>
      <c r="AD7" s="1292"/>
      <c r="AE7" s="1293"/>
      <c r="AF7" s="1293"/>
      <c r="AG7" s="1294"/>
    </row>
    <row r="8" spans="1:33">
      <c r="A8" s="1277" t="s">
        <v>780</v>
      </c>
      <c r="B8" s="1278"/>
      <c r="C8" s="201"/>
      <c r="D8" s="148"/>
      <c r="E8" s="148"/>
      <c r="F8" s="148"/>
      <c r="G8" s="148"/>
      <c r="H8" s="148"/>
      <c r="I8" s="148"/>
      <c r="J8" s="538"/>
      <c r="O8" s="540" t="s">
        <v>781</v>
      </c>
      <c r="P8" s="541"/>
      <c r="Q8" s="1308" t="s">
        <v>782</v>
      </c>
      <c r="R8" s="1309"/>
      <c r="S8" s="200"/>
      <c r="T8" s="199" t="s">
        <v>783</v>
      </c>
      <c r="U8" s="193"/>
      <c r="V8" s="198" t="s">
        <v>784</v>
      </c>
      <c r="W8" s="1232"/>
      <c r="X8" s="1308"/>
      <c r="Y8" s="568" t="s">
        <v>336</v>
      </c>
      <c r="Z8" s="197">
        <v>0</v>
      </c>
      <c r="AA8" s="1337" t="s">
        <v>785</v>
      </c>
      <c r="AB8" s="1338"/>
      <c r="AD8" s="1292"/>
      <c r="AE8" s="1293"/>
      <c r="AF8" s="1293"/>
      <c r="AG8" s="1294"/>
    </row>
    <row r="9" spans="1:33">
      <c r="A9" s="1279"/>
      <c r="B9" s="1280"/>
      <c r="C9" s="197">
        <v>0</v>
      </c>
      <c r="D9" s="148"/>
      <c r="E9" s="148"/>
      <c r="F9" s="148"/>
      <c r="G9" s="148"/>
      <c r="H9" s="148"/>
      <c r="I9" s="148"/>
      <c r="J9" s="148"/>
      <c r="O9" s="542" t="s">
        <v>786</v>
      </c>
      <c r="P9" s="543"/>
      <c r="Q9" s="148"/>
      <c r="R9" s="196">
        <v>0</v>
      </c>
      <c r="S9" s="149"/>
      <c r="T9" s="160" t="s">
        <v>787</v>
      </c>
      <c r="U9" s="192"/>
      <c r="V9" s="191" t="s">
        <v>784</v>
      </c>
      <c r="W9" s="569"/>
      <c r="X9" s="148"/>
      <c r="Y9" s="568" t="s">
        <v>344</v>
      </c>
      <c r="Z9" s="567">
        <v>0</v>
      </c>
      <c r="AA9" s="551"/>
      <c r="AB9" s="585" t="s">
        <v>784</v>
      </c>
      <c r="AD9" s="1292"/>
      <c r="AE9" s="1293"/>
      <c r="AF9" s="1293"/>
      <c r="AG9" s="1294"/>
    </row>
    <row r="10" spans="1:33" ht="15" customHeight="1" thickBot="1">
      <c r="A10" s="1281"/>
      <c r="B10" s="1282"/>
      <c r="C10" s="195"/>
      <c r="D10" s="148"/>
      <c r="E10" s="148"/>
      <c r="F10" s="148"/>
      <c r="G10" s="148"/>
      <c r="H10" s="148"/>
      <c r="I10" s="148"/>
      <c r="J10" s="148"/>
      <c r="O10" s="542" t="s">
        <v>788</v>
      </c>
      <c r="P10" s="543"/>
      <c r="Q10" s="146"/>
      <c r="R10" s="194"/>
      <c r="S10" s="149"/>
      <c r="T10" s="160" t="s">
        <v>789</v>
      </c>
      <c r="U10" s="193"/>
      <c r="V10" s="191" t="s">
        <v>784</v>
      </c>
      <c r="W10" s="149"/>
      <c r="X10" s="552"/>
      <c r="Y10" s="568" t="s">
        <v>338</v>
      </c>
      <c r="Z10" s="567">
        <v>0</v>
      </c>
      <c r="AA10" s="145"/>
      <c r="AB10" s="197"/>
      <c r="AD10" s="1292"/>
      <c r="AE10" s="1293"/>
      <c r="AF10" s="1293"/>
      <c r="AG10" s="1294"/>
    </row>
    <row r="11" spans="1:33">
      <c r="A11" s="190"/>
      <c r="B11" s="148"/>
      <c r="C11" s="148"/>
      <c r="D11" s="148"/>
      <c r="E11" s="148"/>
      <c r="F11" s="148"/>
      <c r="G11" s="148"/>
      <c r="H11" s="148"/>
      <c r="I11" s="148"/>
      <c r="J11" s="148"/>
      <c r="O11" s="542" t="s">
        <v>790</v>
      </c>
      <c r="P11" s="544"/>
      <c r="Q11" s="148"/>
      <c r="R11" s="148"/>
      <c r="S11" s="149"/>
      <c r="T11" s="160" t="s">
        <v>791</v>
      </c>
      <c r="U11" s="192"/>
      <c r="V11" s="191" t="s">
        <v>784</v>
      </c>
      <c r="W11" s="148"/>
      <c r="X11" s="564"/>
      <c r="Y11" s="568" t="s">
        <v>792</v>
      </c>
      <c r="Z11" s="567">
        <v>0</v>
      </c>
      <c r="AA11" s="148"/>
      <c r="AB11" s="586"/>
      <c r="AD11" s="1268" t="str">
        <f>'Annotated Scorecard 24x36 (PS1)'!Y12</f>
        <v>Project Number</v>
      </c>
      <c r="AE11" s="1269"/>
      <c r="AF11" s="1269"/>
      <c r="AG11" s="1270"/>
    </row>
    <row r="12" spans="1:33">
      <c r="A12" s="190"/>
      <c r="B12" s="148"/>
      <c r="C12" s="148"/>
      <c r="D12" s="148"/>
      <c r="E12" s="148"/>
      <c r="F12" s="148"/>
      <c r="G12" s="148"/>
      <c r="H12" s="148"/>
      <c r="I12" s="148"/>
      <c r="J12" s="148"/>
      <c r="M12" s="148"/>
      <c r="N12" s="148"/>
      <c r="O12" s="145"/>
      <c r="P12" s="189"/>
      <c r="Q12" s="148"/>
      <c r="R12" s="148"/>
      <c r="S12" s="149"/>
      <c r="T12" s="148" t="s">
        <v>793</v>
      </c>
      <c r="U12" s="146"/>
      <c r="V12" s="191" t="s">
        <v>784</v>
      </c>
      <c r="W12" s="148"/>
      <c r="X12" s="564"/>
      <c r="Y12" s="568" t="s">
        <v>794</v>
      </c>
      <c r="Z12" s="567">
        <v>0</v>
      </c>
      <c r="AA12" s="148"/>
      <c r="AB12" s="586"/>
      <c r="AD12" s="1271"/>
      <c r="AE12" s="1272"/>
      <c r="AF12" s="1272"/>
      <c r="AG12" s="1273"/>
    </row>
    <row r="13" spans="1:33">
      <c r="A13" s="190"/>
      <c r="B13" s="148"/>
      <c r="C13" s="148"/>
      <c r="D13" s="148"/>
      <c r="E13" s="148"/>
      <c r="F13" s="148"/>
      <c r="G13" s="148"/>
      <c r="H13" s="148"/>
      <c r="I13" s="148"/>
      <c r="J13" s="148"/>
      <c r="K13" s="148"/>
      <c r="L13" s="148"/>
      <c r="M13" s="148"/>
      <c r="N13" s="148"/>
      <c r="O13" s="148"/>
      <c r="P13" s="148"/>
      <c r="Q13" s="148"/>
      <c r="R13" s="148"/>
      <c r="S13" s="145"/>
      <c r="T13" s="146"/>
      <c r="U13" s="146"/>
      <c r="V13" s="189"/>
      <c r="W13" s="148"/>
      <c r="X13" s="564"/>
      <c r="Y13" s="568" t="s">
        <v>795</v>
      </c>
      <c r="Z13" s="567">
        <v>0</v>
      </c>
      <c r="AA13" s="148"/>
      <c r="AB13" s="586"/>
      <c r="AD13" s="1274"/>
      <c r="AE13" s="1275"/>
      <c r="AF13" s="1275"/>
      <c r="AG13" s="1276"/>
    </row>
    <row r="14" spans="1:33" ht="16" thickBot="1">
      <c r="A14" s="188"/>
      <c r="B14" s="146"/>
      <c r="C14" s="146"/>
      <c r="D14" s="146"/>
      <c r="E14" s="146"/>
      <c r="F14" s="146"/>
      <c r="G14" s="148"/>
      <c r="H14" s="148"/>
      <c r="I14" s="148"/>
      <c r="J14" s="148"/>
      <c r="K14" s="148"/>
      <c r="L14" s="148"/>
      <c r="M14" s="148"/>
      <c r="N14" s="148"/>
      <c r="O14" s="148"/>
      <c r="P14" s="148"/>
      <c r="Q14" s="148"/>
      <c r="R14" s="148"/>
      <c r="S14" s="148"/>
      <c r="T14" s="148"/>
      <c r="U14" s="148"/>
      <c r="V14" s="148"/>
      <c r="W14" s="148"/>
      <c r="X14" s="565"/>
      <c r="Y14" s="5"/>
      <c r="Z14" s="23"/>
      <c r="AA14" s="148"/>
      <c r="AB14" s="585"/>
      <c r="AD14" s="1251"/>
      <c r="AE14" s="1252"/>
      <c r="AF14" s="1252"/>
      <c r="AG14" s="1253"/>
    </row>
    <row r="15" spans="1:33" s="3" customFormat="1" ht="33.75" customHeight="1" thickBot="1">
      <c r="A15" s="1332" t="s">
        <v>796</v>
      </c>
      <c r="B15" s="1331" t="s">
        <v>797</v>
      </c>
      <c r="C15" s="1331" t="s">
        <v>220</v>
      </c>
      <c r="D15" s="1331" t="s">
        <v>798</v>
      </c>
      <c r="E15" s="1331" t="s">
        <v>799</v>
      </c>
      <c r="F15" s="1310" t="s">
        <v>800</v>
      </c>
      <c r="G15" s="1234" t="s">
        <v>801</v>
      </c>
      <c r="H15" s="1259"/>
      <c r="I15" s="1259"/>
      <c r="J15" s="1259"/>
      <c r="K15" s="1259"/>
      <c r="L15" s="1259"/>
      <c r="M15" s="1259"/>
      <c r="N15" s="1235"/>
      <c r="O15" s="1234" t="s">
        <v>802</v>
      </c>
      <c r="P15" s="1235"/>
      <c r="Q15" s="1234" t="s">
        <v>803</v>
      </c>
      <c r="R15" s="1235"/>
      <c r="S15" s="1234" t="s">
        <v>804</v>
      </c>
      <c r="T15" s="1259"/>
      <c r="U15" s="1259"/>
      <c r="V15" s="1235"/>
      <c r="W15" s="1234" t="s">
        <v>805</v>
      </c>
      <c r="X15" s="1235"/>
      <c r="Y15" s="1234" t="s">
        <v>806</v>
      </c>
      <c r="Z15" s="1235"/>
      <c r="AA15" s="1234" t="s">
        <v>807</v>
      </c>
      <c r="AB15" s="1235"/>
      <c r="AD15" s="1251"/>
      <c r="AE15" s="1252"/>
      <c r="AF15" s="1252"/>
      <c r="AG15" s="1253"/>
    </row>
    <row r="16" spans="1:33" s="3" customFormat="1" ht="30" customHeight="1">
      <c r="A16" s="1333"/>
      <c r="B16" s="1311"/>
      <c r="C16" s="1311"/>
      <c r="D16" s="1311"/>
      <c r="E16" s="1311"/>
      <c r="F16" s="1311"/>
      <c r="G16" s="1236" t="s">
        <v>808</v>
      </c>
      <c r="H16" s="1328"/>
      <c r="I16" s="1328"/>
      <c r="J16" s="1236" t="s">
        <v>744</v>
      </c>
      <c r="K16" s="1328"/>
      <c r="L16" s="1236" t="s">
        <v>746</v>
      </c>
      <c r="M16" s="1328"/>
      <c r="N16" s="1262"/>
      <c r="O16" s="546"/>
      <c r="P16" s="545"/>
      <c r="Q16" s="1329"/>
      <c r="R16" s="1330"/>
      <c r="S16" s="1260" t="s">
        <v>746</v>
      </c>
      <c r="T16" s="1261"/>
      <c r="U16" s="1236" t="s">
        <v>744</v>
      </c>
      <c r="V16" s="1262"/>
      <c r="W16" s="1335" t="s">
        <v>809</v>
      </c>
      <c r="X16" s="1336"/>
      <c r="Y16" s="1236" t="s">
        <v>810</v>
      </c>
      <c r="Z16" s="1237"/>
      <c r="AA16" s="1329" t="s">
        <v>811</v>
      </c>
      <c r="AB16" s="1339"/>
      <c r="AD16" s="1295" t="str">
        <f>'Annotated Scorecard 24x36 (PS1)'!Y15</f>
        <v>Project Location</v>
      </c>
      <c r="AE16" s="1296"/>
      <c r="AF16" s="1296"/>
      <c r="AG16" s="1297"/>
    </row>
    <row r="17" spans="1:33" s="3" customFormat="1" ht="45" customHeight="1" thickBot="1">
      <c r="A17" s="536" t="s">
        <v>812</v>
      </c>
      <c r="B17" s="508" t="s">
        <v>813</v>
      </c>
      <c r="C17" s="508" t="s">
        <v>814</v>
      </c>
      <c r="D17" s="508" t="s">
        <v>815</v>
      </c>
      <c r="E17" s="508" t="s">
        <v>816</v>
      </c>
      <c r="F17" s="509" t="s">
        <v>817</v>
      </c>
      <c r="G17" s="537" t="s">
        <v>818</v>
      </c>
      <c r="H17" s="508" t="s">
        <v>819</v>
      </c>
      <c r="I17" s="509" t="s">
        <v>820</v>
      </c>
      <c r="J17" s="537" t="s">
        <v>821</v>
      </c>
      <c r="K17" s="509" t="s">
        <v>822</v>
      </c>
      <c r="L17" s="537" t="s">
        <v>823</v>
      </c>
      <c r="M17" s="508" t="s">
        <v>824</v>
      </c>
      <c r="N17" s="508" t="s">
        <v>825</v>
      </c>
      <c r="O17" s="508" t="s">
        <v>826</v>
      </c>
      <c r="P17" s="508" t="s">
        <v>827</v>
      </c>
      <c r="Q17" s="1255" t="s">
        <v>828</v>
      </c>
      <c r="R17" s="1256"/>
      <c r="S17" s="1255" t="s">
        <v>829</v>
      </c>
      <c r="T17" s="1256"/>
      <c r="U17" s="1255" t="s">
        <v>830</v>
      </c>
      <c r="V17" s="1256"/>
      <c r="W17" s="1255"/>
      <c r="X17" s="1256"/>
      <c r="Y17" s="547" t="s">
        <v>831</v>
      </c>
      <c r="Z17" s="549" t="s">
        <v>832</v>
      </c>
      <c r="AA17" s="1255"/>
      <c r="AB17" s="1340"/>
      <c r="AD17" s="1295"/>
      <c r="AE17" s="1296"/>
      <c r="AF17" s="1296"/>
      <c r="AG17" s="1297"/>
    </row>
    <row r="18" spans="1:33" ht="15" customHeight="1">
      <c r="A18" s="166"/>
      <c r="B18" s="187"/>
      <c r="C18" s="186"/>
      <c r="D18" s="166"/>
      <c r="E18" s="185"/>
      <c r="F18" s="184"/>
      <c r="G18" s="180"/>
      <c r="H18" s="180"/>
      <c r="I18" s="182" t="str">
        <f t="shared" ref="I18:I49" si="0">IF(G18+0.5*H18=0,"",G18+0.5*H18)</f>
        <v/>
      </c>
      <c r="J18" s="184"/>
      <c r="K18" s="183" t="str">
        <f t="shared" ref="K18:K49" si="1">IF(J18="","",IFERROR(J18/F18,"Incomplete"))</f>
        <v/>
      </c>
      <c r="L18" s="181" t="str">
        <f>IF(I18="","",IF(K18="","",IF(E18="","Input Costs",(I18*E18))))</f>
        <v/>
      </c>
      <c r="M18" s="182" t="str">
        <f>IF(L18="","",IF(E18="","",IF(L18/$L115&gt;0.25,0.25,L18/$L115)))</f>
        <v/>
      </c>
      <c r="N18" s="181" t="str">
        <f>IF(L18="","",IF(E18="","",MIN(L18,0.25*$L115)))</f>
        <v/>
      </c>
      <c r="O18" s="166"/>
      <c r="P18" s="180"/>
      <c r="Q18" s="1263"/>
      <c r="R18" s="1264"/>
      <c r="S18" s="1263"/>
      <c r="T18" s="1264"/>
      <c r="U18" s="1247"/>
      <c r="V18" s="1248"/>
      <c r="W18" s="1257"/>
      <c r="X18" s="1258"/>
      <c r="Y18" s="556"/>
      <c r="Z18" s="557"/>
      <c r="AA18" s="1257"/>
      <c r="AB18" s="1341"/>
      <c r="AD18" s="1295"/>
      <c r="AE18" s="1296"/>
      <c r="AF18" s="1296"/>
      <c r="AG18" s="1297"/>
    </row>
    <row r="19" spans="1:33" ht="15" customHeight="1">
      <c r="A19" s="166"/>
      <c r="B19" s="179"/>
      <c r="C19" s="177"/>
      <c r="D19" s="174"/>
      <c r="E19" s="176"/>
      <c r="F19" s="175"/>
      <c r="G19" s="174"/>
      <c r="H19" s="174"/>
      <c r="I19" s="172" t="str">
        <f t="shared" si="0"/>
        <v/>
      </c>
      <c r="J19" s="174"/>
      <c r="K19" s="173" t="str">
        <f t="shared" si="1"/>
        <v/>
      </c>
      <c r="L19" s="181" t="str">
        <f t="shared" ref="L19:L82" si="2">IF(I19="","",IF(K19="","",IF(E19="","Input Costs",(I19*E19))))</f>
        <v/>
      </c>
      <c r="M19" s="182" t="str">
        <f t="shared" ref="M19:M82" si="3">IF(L19="","",IF(E19="","",IF(L19/$L116&gt;0.25,0.25,L19/$L116)))</f>
        <v/>
      </c>
      <c r="N19" s="181" t="str">
        <f t="shared" ref="N19:N82" si="4">IF(L19="","",IF(E19="","",MIN(L19,0.25*$L116)))</f>
        <v/>
      </c>
      <c r="O19" s="166"/>
      <c r="P19" s="171"/>
      <c r="Q19" s="1238"/>
      <c r="R19" s="1239"/>
      <c r="S19" s="1238"/>
      <c r="T19" s="1239"/>
      <c r="U19" s="1238"/>
      <c r="V19" s="1239"/>
      <c r="W19" s="1238"/>
      <c r="X19" s="1239"/>
      <c r="Y19" s="558"/>
      <c r="Z19" s="559"/>
      <c r="AA19" s="1238"/>
      <c r="AB19" s="1254"/>
      <c r="AD19" s="1251"/>
      <c r="AE19" s="1252"/>
      <c r="AF19" s="1252"/>
      <c r="AG19" s="1253"/>
    </row>
    <row r="20" spans="1:33" ht="15" customHeight="1">
      <c r="A20" s="166"/>
      <c r="B20" s="178"/>
      <c r="C20" s="177"/>
      <c r="D20" s="174"/>
      <c r="E20" s="176"/>
      <c r="F20" s="175"/>
      <c r="G20" s="174"/>
      <c r="H20" s="174"/>
      <c r="I20" s="172" t="str">
        <f t="shared" si="0"/>
        <v/>
      </c>
      <c r="J20" s="174"/>
      <c r="K20" s="173" t="str">
        <f t="shared" si="1"/>
        <v/>
      </c>
      <c r="L20" s="181" t="str">
        <f t="shared" si="2"/>
        <v/>
      </c>
      <c r="M20" s="182" t="str">
        <f t="shared" si="3"/>
        <v/>
      </c>
      <c r="N20" s="181" t="str">
        <f t="shared" si="4"/>
        <v/>
      </c>
      <c r="O20" s="166"/>
      <c r="P20" s="171"/>
      <c r="Q20" s="1238"/>
      <c r="R20" s="1239"/>
      <c r="S20" s="1238"/>
      <c r="T20" s="1239"/>
      <c r="U20" s="1238"/>
      <c r="V20" s="1239"/>
      <c r="W20" s="1238"/>
      <c r="X20" s="1239"/>
      <c r="Y20" s="558"/>
      <c r="Z20" s="559"/>
      <c r="AA20" s="1238"/>
      <c r="AB20" s="1254"/>
      <c r="AD20" s="1251"/>
      <c r="AE20" s="1252"/>
      <c r="AF20" s="1252"/>
      <c r="AG20" s="1253"/>
    </row>
    <row r="21" spans="1:33" ht="15" customHeight="1">
      <c r="A21" s="166"/>
      <c r="B21" s="170"/>
      <c r="C21" s="174"/>
      <c r="D21" s="174"/>
      <c r="E21" s="176"/>
      <c r="F21" s="175"/>
      <c r="G21" s="174"/>
      <c r="H21" s="174"/>
      <c r="I21" s="172" t="str">
        <f t="shared" si="0"/>
        <v/>
      </c>
      <c r="J21" s="174"/>
      <c r="K21" s="173" t="str">
        <f t="shared" si="1"/>
        <v/>
      </c>
      <c r="L21" s="181" t="str">
        <f t="shared" si="2"/>
        <v/>
      </c>
      <c r="M21" s="182" t="str">
        <f t="shared" si="3"/>
        <v/>
      </c>
      <c r="N21" s="181" t="str">
        <f t="shared" si="4"/>
        <v/>
      </c>
      <c r="O21" s="166"/>
      <c r="P21" s="171"/>
      <c r="Q21" s="1238"/>
      <c r="R21" s="1239"/>
      <c r="S21" s="1238"/>
      <c r="T21" s="1239"/>
      <c r="U21" s="1238"/>
      <c r="V21" s="1239"/>
      <c r="W21" s="1238"/>
      <c r="X21" s="1239"/>
      <c r="Y21" s="558"/>
      <c r="Z21" s="559"/>
      <c r="AA21" s="1238"/>
      <c r="AB21" s="1254"/>
      <c r="AD21" s="1251"/>
      <c r="AE21" s="1252"/>
      <c r="AF21" s="1252"/>
      <c r="AG21" s="1253"/>
    </row>
    <row r="22" spans="1:33" ht="15" customHeight="1">
      <c r="A22" s="166"/>
      <c r="B22" s="170"/>
      <c r="C22" s="174"/>
      <c r="D22" s="174"/>
      <c r="E22" s="176"/>
      <c r="F22" s="175"/>
      <c r="G22" s="174"/>
      <c r="H22" s="174"/>
      <c r="I22" s="172" t="str">
        <f t="shared" si="0"/>
        <v/>
      </c>
      <c r="J22" s="174"/>
      <c r="K22" s="173" t="str">
        <f t="shared" si="1"/>
        <v/>
      </c>
      <c r="L22" s="181" t="str">
        <f t="shared" si="2"/>
        <v/>
      </c>
      <c r="M22" s="182" t="str">
        <f t="shared" si="3"/>
        <v/>
      </c>
      <c r="N22" s="181" t="str">
        <f t="shared" si="4"/>
        <v/>
      </c>
      <c r="O22" s="166"/>
      <c r="P22" s="171"/>
      <c r="Q22" s="1238"/>
      <c r="R22" s="1239"/>
      <c r="S22" s="1238"/>
      <c r="T22" s="1239"/>
      <c r="U22" s="1238"/>
      <c r="V22" s="1239"/>
      <c r="W22" s="1238"/>
      <c r="X22" s="1239"/>
      <c r="Y22" s="558"/>
      <c r="Z22" s="559"/>
      <c r="AA22" s="1238"/>
      <c r="AB22" s="1254"/>
      <c r="AD22" s="1251"/>
      <c r="AE22" s="1252"/>
      <c r="AF22" s="1252"/>
      <c r="AG22" s="1253"/>
    </row>
    <row r="23" spans="1:33" ht="15" customHeight="1">
      <c r="A23" s="166"/>
      <c r="B23" s="170"/>
      <c r="C23" s="174"/>
      <c r="D23" s="174"/>
      <c r="E23" s="176"/>
      <c r="F23" s="175"/>
      <c r="G23" s="174"/>
      <c r="H23" s="174"/>
      <c r="I23" s="172" t="str">
        <f t="shared" si="0"/>
        <v/>
      </c>
      <c r="J23" s="174"/>
      <c r="K23" s="173" t="str">
        <f t="shared" si="1"/>
        <v/>
      </c>
      <c r="L23" s="181" t="str">
        <f t="shared" si="2"/>
        <v/>
      </c>
      <c r="M23" s="182" t="str">
        <f t="shared" si="3"/>
        <v/>
      </c>
      <c r="N23" s="181" t="str">
        <f t="shared" si="4"/>
        <v/>
      </c>
      <c r="O23" s="166"/>
      <c r="P23" s="171"/>
      <c r="Q23" s="1238"/>
      <c r="R23" s="1239"/>
      <c r="S23" s="1238"/>
      <c r="T23" s="1239"/>
      <c r="U23" s="1238"/>
      <c r="V23" s="1239"/>
      <c r="W23" s="1238"/>
      <c r="X23" s="1239"/>
      <c r="Y23" s="558"/>
      <c r="Z23" s="559"/>
      <c r="AA23" s="1238"/>
      <c r="AB23" s="1254"/>
      <c r="AD23" s="1251"/>
      <c r="AE23" s="1252"/>
      <c r="AF23" s="1252"/>
      <c r="AG23" s="1253"/>
    </row>
    <row r="24" spans="1:33" ht="15" customHeight="1">
      <c r="A24" s="166"/>
      <c r="B24" s="170"/>
      <c r="C24" s="174"/>
      <c r="D24" s="174"/>
      <c r="E24" s="176"/>
      <c r="F24" s="175"/>
      <c r="G24" s="174"/>
      <c r="H24" s="174"/>
      <c r="I24" s="172" t="str">
        <f t="shared" si="0"/>
        <v/>
      </c>
      <c r="J24" s="174"/>
      <c r="K24" s="173" t="str">
        <f t="shared" si="1"/>
        <v/>
      </c>
      <c r="L24" s="181" t="str">
        <f t="shared" si="2"/>
        <v/>
      </c>
      <c r="M24" s="182" t="str">
        <f t="shared" si="3"/>
        <v/>
      </c>
      <c r="N24" s="181" t="str">
        <f t="shared" si="4"/>
        <v/>
      </c>
      <c r="O24" s="166"/>
      <c r="P24" s="171"/>
      <c r="Q24" s="1238"/>
      <c r="R24" s="1239"/>
      <c r="S24" s="1238"/>
      <c r="T24" s="1239"/>
      <c r="U24" s="1238"/>
      <c r="V24" s="1239"/>
      <c r="W24" s="1238"/>
      <c r="X24" s="1239"/>
      <c r="Y24" s="558"/>
      <c r="Z24" s="559"/>
      <c r="AA24" s="1238"/>
      <c r="AB24" s="1254"/>
      <c r="AD24" s="1251"/>
      <c r="AE24" s="1252"/>
      <c r="AF24" s="1252"/>
      <c r="AG24" s="1253"/>
    </row>
    <row r="25" spans="1:33" ht="15" customHeight="1">
      <c r="A25" s="166"/>
      <c r="B25" s="170"/>
      <c r="C25" s="174"/>
      <c r="D25" s="174"/>
      <c r="E25" s="176"/>
      <c r="F25" s="175"/>
      <c r="G25" s="174"/>
      <c r="H25" s="174"/>
      <c r="I25" s="172" t="str">
        <f t="shared" si="0"/>
        <v/>
      </c>
      <c r="J25" s="174"/>
      <c r="K25" s="173" t="str">
        <f t="shared" si="1"/>
        <v/>
      </c>
      <c r="L25" s="181" t="str">
        <f t="shared" si="2"/>
        <v/>
      </c>
      <c r="M25" s="182" t="str">
        <f t="shared" si="3"/>
        <v/>
      </c>
      <c r="N25" s="181" t="str">
        <f t="shared" si="4"/>
        <v/>
      </c>
      <c r="O25" s="166"/>
      <c r="P25" s="171"/>
      <c r="Q25" s="1238"/>
      <c r="R25" s="1239"/>
      <c r="S25" s="1238"/>
      <c r="T25" s="1239"/>
      <c r="U25" s="1238"/>
      <c r="V25" s="1239"/>
      <c r="W25" s="1238"/>
      <c r="X25" s="1239"/>
      <c r="Y25" s="558"/>
      <c r="Z25" s="559"/>
      <c r="AA25" s="1238"/>
      <c r="AB25" s="1254"/>
      <c r="AD25" s="1251"/>
      <c r="AE25" s="1252"/>
      <c r="AF25" s="1252"/>
      <c r="AG25" s="1253"/>
    </row>
    <row r="26" spans="1:33" ht="15" customHeight="1">
      <c r="A26" s="166"/>
      <c r="B26" s="170"/>
      <c r="C26" s="174"/>
      <c r="D26" s="174"/>
      <c r="E26" s="176"/>
      <c r="F26" s="175"/>
      <c r="G26" s="174"/>
      <c r="H26" s="174"/>
      <c r="I26" s="172" t="str">
        <f t="shared" si="0"/>
        <v/>
      </c>
      <c r="J26" s="174"/>
      <c r="K26" s="173" t="str">
        <f t="shared" si="1"/>
        <v/>
      </c>
      <c r="L26" s="181" t="str">
        <f t="shared" si="2"/>
        <v/>
      </c>
      <c r="M26" s="182" t="str">
        <f t="shared" si="3"/>
        <v/>
      </c>
      <c r="N26" s="181" t="str">
        <f t="shared" si="4"/>
        <v/>
      </c>
      <c r="O26" s="166"/>
      <c r="P26" s="171"/>
      <c r="Q26" s="1238"/>
      <c r="R26" s="1239"/>
      <c r="S26" s="1238"/>
      <c r="T26" s="1239"/>
      <c r="U26" s="1238"/>
      <c r="V26" s="1239"/>
      <c r="W26" s="1238"/>
      <c r="X26" s="1239"/>
      <c r="Y26" s="558"/>
      <c r="Z26" s="559"/>
      <c r="AA26" s="1238"/>
      <c r="AB26" s="1254"/>
      <c r="AD26" s="1251"/>
      <c r="AE26" s="1252"/>
      <c r="AF26" s="1252"/>
      <c r="AG26" s="1253"/>
    </row>
    <row r="27" spans="1:33" ht="15" customHeight="1">
      <c r="A27" s="166"/>
      <c r="B27" s="170"/>
      <c r="C27" s="174"/>
      <c r="D27" s="174"/>
      <c r="E27" s="176"/>
      <c r="F27" s="175"/>
      <c r="G27" s="174"/>
      <c r="H27" s="174"/>
      <c r="I27" s="172" t="str">
        <f t="shared" si="0"/>
        <v/>
      </c>
      <c r="J27" s="174"/>
      <c r="K27" s="173" t="str">
        <f t="shared" si="1"/>
        <v/>
      </c>
      <c r="L27" s="181" t="str">
        <f t="shared" si="2"/>
        <v/>
      </c>
      <c r="M27" s="182" t="str">
        <f t="shared" si="3"/>
        <v/>
      </c>
      <c r="N27" s="181" t="str">
        <f t="shared" si="4"/>
        <v/>
      </c>
      <c r="O27" s="166"/>
      <c r="P27" s="171"/>
      <c r="Q27" s="1238"/>
      <c r="R27" s="1239"/>
      <c r="S27" s="1238"/>
      <c r="T27" s="1239"/>
      <c r="U27" s="1238"/>
      <c r="V27" s="1239"/>
      <c r="W27" s="1238"/>
      <c r="X27" s="1239"/>
      <c r="Y27" s="558"/>
      <c r="Z27" s="559"/>
      <c r="AA27" s="1238"/>
      <c r="AB27" s="1254"/>
      <c r="AD27" s="1251"/>
      <c r="AE27" s="1252"/>
      <c r="AF27" s="1252"/>
      <c r="AG27" s="1253"/>
    </row>
    <row r="28" spans="1:33">
      <c r="A28" s="166"/>
      <c r="B28" s="170"/>
      <c r="C28" s="174"/>
      <c r="D28" s="174"/>
      <c r="E28" s="176"/>
      <c r="F28" s="175"/>
      <c r="G28" s="174"/>
      <c r="H28" s="174"/>
      <c r="I28" s="172" t="str">
        <f t="shared" si="0"/>
        <v/>
      </c>
      <c r="J28" s="174"/>
      <c r="K28" s="173" t="str">
        <f t="shared" si="1"/>
        <v/>
      </c>
      <c r="L28" s="181" t="str">
        <f t="shared" si="2"/>
        <v/>
      </c>
      <c r="M28" s="182" t="str">
        <f t="shared" si="3"/>
        <v/>
      </c>
      <c r="N28" s="181" t="str">
        <f t="shared" si="4"/>
        <v/>
      </c>
      <c r="O28" s="166"/>
      <c r="P28" s="171"/>
      <c r="Q28" s="1238"/>
      <c r="R28" s="1239"/>
      <c r="S28" s="1238"/>
      <c r="T28" s="1239"/>
      <c r="U28" s="1238"/>
      <c r="V28" s="1239"/>
      <c r="W28" s="1238"/>
      <c r="X28" s="1239"/>
      <c r="Y28" s="558"/>
      <c r="Z28" s="559"/>
      <c r="AA28" s="1238"/>
      <c r="AB28" s="1254"/>
      <c r="AD28" s="1251"/>
      <c r="AE28" s="1252"/>
      <c r="AF28" s="1252"/>
      <c r="AG28" s="1253"/>
    </row>
    <row r="29" spans="1:33">
      <c r="A29" s="166"/>
      <c r="B29" s="170"/>
      <c r="C29" s="174"/>
      <c r="D29" s="174"/>
      <c r="E29" s="176"/>
      <c r="F29" s="175"/>
      <c r="G29" s="174"/>
      <c r="H29" s="174"/>
      <c r="I29" s="172" t="str">
        <f t="shared" si="0"/>
        <v/>
      </c>
      <c r="J29" s="174"/>
      <c r="K29" s="173" t="str">
        <f t="shared" si="1"/>
        <v/>
      </c>
      <c r="L29" s="181" t="str">
        <f t="shared" si="2"/>
        <v/>
      </c>
      <c r="M29" s="182" t="str">
        <f t="shared" si="3"/>
        <v/>
      </c>
      <c r="N29" s="181" t="str">
        <f t="shared" si="4"/>
        <v/>
      </c>
      <c r="O29" s="166"/>
      <c r="P29" s="171"/>
      <c r="Q29" s="1238"/>
      <c r="R29" s="1239"/>
      <c r="S29" s="1238"/>
      <c r="T29" s="1239"/>
      <c r="U29" s="1238"/>
      <c r="V29" s="1239"/>
      <c r="W29" s="1238"/>
      <c r="X29" s="1239"/>
      <c r="Y29" s="558"/>
      <c r="Z29" s="559"/>
      <c r="AA29" s="1238"/>
      <c r="AB29" s="1254"/>
      <c r="AD29" s="1251"/>
      <c r="AE29" s="1252"/>
      <c r="AF29" s="1252"/>
      <c r="AG29" s="1253"/>
    </row>
    <row r="30" spans="1:33">
      <c r="A30" s="166"/>
      <c r="B30" s="170"/>
      <c r="C30" s="174"/>
      <c r="D30" s="174"/>
      <c r="E30" s="176"/>
      <c r="F30" s="175"/>
      <c r="G30" s="174"/>
      <c r="H30" s="174"/>
      <c r="I30" s="172" t="str">
        <f t="shared" si="0"/>
        <v/>
      </c>
      <c r="J30" s="174"/>
      <c r="K30" s="173" t="str">
        <f t="shared" si="1"/>
        <v/>
      </c>
      <c r="L30" s="181" t="str">
        <f t="shared" si="2"/>
        <v/>
      </c>
      <c r="M30" s="182" t="str">
        <f t="shared" si="3"/>
        <v/>
      </c>
      <c r="N30" s="181" t="str">
        <f t="shared" si="4"/>
        <v/>
      </c>
      <c r="O30" s="166"/>
      <c r="P30" s="171"/>
      <c r="Q30" s="1238"/>
      <c r="R30" s="1239"/>
      <c r="S30" s="1238"/>
      <c r="T30" s="1239"/>
      <c r="U30" s="1238"/>
      <c r="V30" s="1239"/>
      <c r="W30" s="1238"/>
      <c r="X30" s="1239"/>
      <c r="Y30" s="558"/>
      <c r="Z30" s="559"/>
      <c r="AA30" s="1238"/>
      <c r="AB30" s="1254"/>
      <c r="AD30" s="1251"/>
      <c r="AE30" s="1252"/>
      <c r="AF30" s="1252"/>
      <c r="AG30" s="1253"/>
    </row>
    <row r="31" spans="1:33">
      <c r="A31" s="166"/>
      <c r="B31" s="170"/>
      <c r="C31" s="174"/>
      <c r="D31" s="174"/>
      <c r="E31" s="176"/>
      <c r="F31" s="175"/>
      <c r="G31" s="174"/>
      <c r="H31" s="174"/>
      <c r="I31" s="172" t="str">
        <f t="shared" si="0"/>
        <v/>
      </c>
      <c r="J31" s="174"/>
      <c r="K31" s="173" t="str">
        <f t="shared" si="1"/>
        <v/>
      </c>
      <c r="L31" s="181" t="str">
        <f t="shared" si="2"/>
        <v/>
      </c>
      <c r="M31" s="182" t="str">
        <f t="shared" si="3"/>
        <v/>
      </c>
      <c r="N31" s="181" t="str">
        <f t="shared" si="4"/>
        <v/>
      </c>
      <c r="O31" s="166"/>
      <c r="P31" s="171"/>
      <c r="Q31" s="1238"/>
      <c r="R31" s="1239"/>
      <c r="S31" s="1238"/>
      <c r="T31" s="1239"/>
      <c r="U31" s="1238"/>
      <c r="V31" s="1239"/>
      <c r="W31" s="1238"/>
      <c r="X31" s="1239"/>
      <c r="Y31" s="558"/>
      <c r="Z31" s="559"/>
      <c r="AA31" s="1238"/>
      <c r="AB31" s="1254"/>
      <c r="AD31" s="1251"/>
      <c r="AE31" s="1252"/>
      <c r="AF31" s="1252"/>
      <c r="AG31" s="1253"/>
    </row>
    <row r="32" spans="1:33">
      <c r="A32" s="166"/>
      <c r="B32" s="170"/>
      <c r="C32" s="174"/>
      <c r="D32" s="174"/>
      <c r="E32" s="174"/>
      <c r="F32" s="174"/>
      <c r="G32" s="174"/>
      <c r="H32" s="174"/>
      <c r="I32" s="172" t="str">
        <f t="shared" si="0"/>
        <v/>
      </c>
      <c r="J32" s="174"/>
      <c r="K32" s="173" t="str">
        <f t="shared" si="1"/>
        <v/>
      </c>
      <c r="L32" s="181" t="str">
        <f t="shared" si="2"/>
        <v/>
      </c>
      <c r="M32" s="182" t="str">
        <f t="shared" si="3"/>
        <v/>
      </c>
      <c r="N32" s="181" t="str">
        <f t="shared" si="4"/>
        <v/>
      </c>
      <c r="O32" s="166"/>
      <c r="P32" s="171"/>
      <c r="Q32" s="1238"/>
      <c r="R32" s="1239"/>
      <c r="S32" s="1238"/>
      <c r="T32" s="1239"/>
      <c r="U32" s="1238"/>
      <c r="V32" s="1239"/>
      <c r="W32" s="1238"/>
      <c r="X32" s="1239"/>
      <c r="Y32" s="558"/>
      <c r="Z32" s="559"/>
      <c r="AA32" s="1238"/>
      <c r="AB32" s="1254"/>
      <c r="AD32" s="1251"/>
      <c r="AE32" s="1252"/>
      <c r="AF32" s="1252"/>
      <c r="AG32" s="1253"/>
    </row>
    <row r="33" spans="1:33">
      <c r="A33" s="166"/>
      <c r="B33" s="170"/>
      <c r="C33" s="174"/>
      <c r="D33" s="174"/>
      <c r="E33" s="174"/>
      <c r="F33" s="174"/>
      <c r="G33" s="174"/>
      <c r="H33" s="174"/>
      <c r="I33" s="172" t="str">
        <f t="shared" si="0"/>
        <v/>
      </c>
      <c r="J33" s="174"/>
      <c r="K33" s="173" t="str">
        <f t="shared" si="1"/>
        <v/>
      </c>
      <c r="L33" s="181" t="str">
        <f t="shared" si="2"/>
        <v/>
      </c>
      <c r="M33" s="182" t="str">
        <f t="shared" si="3"/>
        <v/>
      </c>
      <c r="N33" s="181" t="str">
        <f t="shared" si="4"/>
        <v/>
      </c>
      <c r="O33" s="166"/>
      <c r="P33" s="171"/>
      <c r="Q33" s="1238"/>
      <c r="R33" s="1239"/>
      <c r="S33" s="1238"/>
      <c r="T33" s="1239"/>
      <c r="U33" s="1238"/>
      <c r="V33" s="1239"/>
      <c r="W33" s="1238"/>
      <c r="X33" s="1239"/>
      <c r="Y33" s="558"/>
      <c r="Z33" s="559"/>
      <c r="AA33" s="1238"/>
      <c r="AB33" s="1254"/>
      <c r="AC33" s="3"/>
      <c r="AD33" s="1251"/>
      <c r="AE33" s="1252"/>
      <c r="AF33" s="1252"/>
      <c r="AG33" s="1253"/>
    </row>
    <row r="34" spans="1:33">
      <c r="A34" s="166"/>
      <c r="B34" s="170"/>
      <c r="C34" s="174"/>
      <c r="D34" s="174"/>
      <c r="E34" s="174"/>
      <c r="F34" s="174"/>
      <c r="G34" s="174"/>
      <c r="H34" s="174"/>
      <c r="I34" s="172" t="str">
        <f t="shared" si="0"/>
        <v/>
      </c>
      <c r="J34" s="174"/>
      <c r="K34" s="173" t="str">
        <f t="shared" si="1"/>
        <v/>
      </c>
      <c r="L34" s="181" t="str">
        <f t="shared" si="2"/>
        <v/>
      </c>
      <c r="M34" s="182" t="str">
        <f t="shared" si="3"/>
        <v/>
      </c>
      <c r="N34" s="181" t="str">
        <f t="shared" si="4"/>
        <v/>
      </c>
      <c r="O34" s="166"/>
      <c r="P34" s="171"/>
      <c r="Q34" s="1238"/>
      <c r="R34" s="1239"/>
      <c r="S34" s="1238"/>
      <c r="T34" s="1239"/>
      <c r="U34" s="1238"/>
      <c r="V34" s="1239"/>
      <c r="W34" s="1238"/>
      <c r="X34" s="1239"/>
      <c r="Y34" s="558"/>
      <c r="Z34" s="559"/>
      <c r="AA34" s="1238"/>
      <c r="AB34" s="1254"/>
      <c r="AD34" s="1251"/>
      <c r="AE34" s="1252"/>
      <c r="AF34" s="1252"/>
      <c r="AG34" s="1253"/>
    </row>
    <row r="35" spans="1:33">
      <c r="A35" s="166"/>
      <c r="B35" s="170"/>
      <c r="C35" s="174"/>
      <c r="D35" s="174"/>
      <c r="E35" s="174"/>
      <c r="F35" s="174"/>
      <c r="G35" s="174"/>
      <c r="H35" s="174"/>
      <c r="I35" s="172" t="str">
        <f t="shared" si="0"/>
        <v/>
      </c>
      <c r="J35" s="174"/>
      <c r="K35" s="173" t="str">
        <f t="shared" si="1"/>
        <v/>
      </c>
      <c r="L35" s="181" t="str">
        <f t="shared" si="2"/>
        <v/>
      </c>
      <c r="M35" s="182" t="str">
        <f t="shared" si="3"/>
        <v/>
      </c>
      <c r="N35" s="181" t="str">
        <f t="shared" si="4"/>
        <v/>
      </c>
      <c r="O35" s="166"/>
      <c r="P35" s="171"/>
      <c r="Q35" s="1238"/>
      <c r="R35" s="1239"/>
      <c r="S35" s="1238"/>
      <c r="T35" s="1239"/>
      <c r="U35" s="1238"/>
      <c r="V35" s="1239"/>
      <c r="W35" s="1238"/>
      <c r="X35" s="1239"/>
      <c r="Y35" s="558"/>
      <c r="Z35" s="559"/>
      <c r="AA35" s="1238"/>
      <c r="AB35" s="1254"/>
      <c r="AD35" s="1251"/>
      <c r="AE35" s="1252"/>
      <c r="AF35" s="1252"/>
      <c r="AG35" s="1253"/>
    </row>
    <row r="36" spans="1:33">
      <c r="A36" s="166"/>
      <c r="B36" s="170"/>
      <c r="C36" s="174"/>
      <c r="D36" s="174"/>
      <c r="E36" s="174"/>
      <c r="F36" s="174"/>
      <c r="G36" s="174"/>
      <c r="H36" s="174"/>
      <c r="I36" s="172" t="str">
        <f t="shared" si="0"/>
        <v/>
      </c>
      <c r="J36" s="174"/>
      <c r="K36" s="173" t="str">
        <f t="shared" si="1"/>
        <v/>
      </c>
      <c r="L36" s="181" t="str">
        <f t="shared" si="2"/>
        <v/>
      </c>
      <c r="M36" s="182" t="str">
        <f t="shared" si="3"/>
        <v/>
      </c>
      <c r="N36" s="181" t="str">
        <f t="shared" si="4"/>
        <v/>
      </c>
      <c r="O36" s="166"/>
      <c r="P36" s="171"/>
      <c r="Q36" s="1238"/>
      <c r="R36" s="1239"/>
      <c r="S36" s="1238"/>
      <c r="T36" s="1239"/>
      <c r="U36" s="1238"/>
      <c r="V36" s="1239"/>
      <c r="W36" s="1238"/>
      <c r="X36" s="1239"/>
      <c r="Y36" s="558"/>
      <c r="Z36" s="559"/>
      <c r="AA36" s="1238"/>
      <c r="AB36" s="1254"/>
      <c r="AD36" s="1251"/>
      <c r="AE36" s="1252"/>
      <c r="AF36" s="1252"/>
      <c r="AG36" s="1253"/>
    </row>
    <row r="37" spans="1:33">
      <c r="A37" s="166"/>
      <c r="B37" s="170"/>
      <c r="C37" s="174"/>
      <c r="D37" s="174"/>
      <c r="E37" s="174"/>
      <c r="F37" s="174"/>
      <c r="G37" s="174"/>
      <c r="H37" s="174"/>
      <c r="I37" s="172" t="str">
        <f t="shared" si="0"/>
        <v/>
      </c>
      <c r="J37" s="174"/>
      <c r="K37" s="173" t="str">
        <f t="shared" si="1"/>
        <v/>
      </c>
      <c r="L37" s="181" t="str">
        <f t="shared" si="2"/>
        <v/>
      </c>
      <c r="M37" s="182" t="str">
        <f t="shared" si="3"/>
        <v/>
      </c>
      <c r="N37" s="181" t="str">
        <f t="shared" si="4"/>
        <v/>
      </c>
      <c r="O37" s="166"/>
      <c r="P37" s="171"/>
      <c r="Q37" s="1238"/>
      <c r="R37" s="1239"/>
      <c r="S37" s="1238"/>
      <c r="T37" s="1239"/>
      <c r="U37" s="1238"/>
      <c r="V37" s="1239"/>
      <c r="W37" s="1238"/>
      <c r="X37" s="1239"/>
      <c r="Y37" s="558"/>
      <c r="Z37" s="559"/>
      <c r="AA37" s="1238"/>
      <c r="AB37" s="1254"/>
      <c r="AD37" s="1251"/>
      <c r="AE37" s="1252"/>
      <c r="AF37" s="1252"/>
      <c r="AG37" s="1253"/>
    </row>
    <row r="38" spans="1:33">
      <c r="A38" s="166"/>
      <c r="B38" s="170"/>
      <c r="C38" s="174"/>
      <c r="D38" s="174"/>
      <c r="E38" s="174"/>
      <c r="F38" s="174"/>
      <c r="G38" s="174"/>
      <c r="H38" s="174"/>
      <c r="I38" s="172" t="str">
        <f t="shared" si="0"/>
        <v/>
      </c>
      <c r="J38" s="174"/>
      <c r="K38" s="173" t="str">
        <f t="shared" si="1"/>
        <v/>
      </c>
      <c r="L38" s="181" t="str">
        <f t="shared" si="2"/>
        <v/>
      </c>
      <c r="M38" s="182" t="str">
        <f t="shared" si="3"/>
        <v/>
      </c>
      <c r="N38" s="181" t="str">
        <f t="shared" si="4"/>
        <v/>
      </c>
      <c r="O38" s="166"/>
      <c r="P38" s="171"/>
      <c r="Q38" s="1238"/>
      <c r="R38" s="1239"/>
      <c r="S38" s="1238"/>
      <c r="T38" s="1239"/>
      <c r="U38" s="1238"/>
      <c r="V38" s="1239"/>
      <c r="W38" s="1238"/>
      <c r="X38" s="1239"/>
      <c r="Y38" s="558"/>
      <c r="Z38" s="559"/>
      <c r="AA38" s="1238"/>
      <c r="AB38" s="1254"/>
      <c r="AD38" s="1251"/>
      <c r="AE38" s="1252"/>
      <c r="AF38" s="1252"/>
      <c r="AG38" s="1253"/>
    </row>
    <row r="39" spans="1:33">
      <c r="A39" s="166"/>
      <c r="B39" s="170"/>
      <c r="C39" s="174"/>
      <c r="D39" s="174"/>
      <c r="E39" s="174"/>
      <c r="F39" s="174"/>
      <c r="G39" s="174"/>
      <c r="H39" s="174"/>
      <c r="I39" s="172" t="str">
        <f t="shared" si="0"/>
        <v/>
      </c>
      <c r="J39" s="174"/>
      <c r="K39" s="173" t="str">
        <f t="shared" si="1"/>
        <v/>
      </c>
      <c r="L39" s="181" t="str">
        <f t="shared" si="2"/>
        <v/>
      </c>
      <c r="M39" s="182" t="str">
        <f t="shared" si="3"/>
        <v/>
      </c>
      <c r="N39" s="181" t="str">
        <f t="shared" si="4"/>
        <v/>
      </c>
      <c r="O39" s="166"/>
      <c r="P39" s="171"/>
      <c r="Q39" s="1238"/>
      <c r="R39" s="1239"/>
      <c r="S39" s="1238"/>
      <c r="T39" s="1239"/>
      <c r="U39" s="1238"/>
      <c r="V39" s="1239"/>
      <c r="W39" s="1238"/>
      <c r="X39" s="1239"/>
      <c r="Y39" s="558"/>
      <c r="Z39" s="559"/>
      <c r="AA39" s="1238"/>
      <c r="AB39" s="1254"/>
      <c r="AD39" s="1251"/>
      <c r="AE39" s="1252"/>
      <c r="AF39" s="1252"/>
      <c r="AG39" s="1253"/>
    </row>
    <row r="40" spans="1:33">
      <c r="A40" s="166"/>
      <c r="B40" s="170"/>
      <c r="C40" s="174"/>
      <c r="D40" s="174"/>
      <c r="E40" s="174"/>
      <c r="F40" s="174"/>
      <c r="G40" s="174"/>
      <c r="H40" s="174"/>
      <c r="I40" s="172" t="str">
        <f t="shared" si="0"/>
        <v/>
      </c>
      <c r="J40" s="174"/>
      <c r="K40" s="173" t="str">
        <f t="shared" si="1"/>
        <v/>
      </c>
      <c r="L40" s="181" t="str">
        <f t="shared" si="2"/>
        <v/>
      </c>
      <c r="M40" s="182" t="str">
        <f t="shared" si="3"/>
        <v/>
      </c>
      <c r="N40" s="181" t="str">
        <f t="shared" si="4"/>
        <v/>
      </c>
      <c r="O40" s="166"/>
      <c r="P40" s="171"/>
      <c r="Q40" s="1238"/>
      <c r="R40" s="1239"/>
      <c r="S40" s="1238"/>
      <c r="T40" s="1239"/>
      <c r="U40" s="1238"/>
      <c r="V40" s="1239"/>
      <c r="W40" s="1238"/>
      <c r="X40" s="1239"/>
      <c r="Y40" s="558"/>
      <c r="Z40" s="559"/>
      <c r="AA40" s="1238"/>
      <c r="AB40" s="1254"/>
      <c r="AD40" s="1251"/>
      <c r="AE40" s="1252"/>
      <c r="AF40" s="1252"/>
      <c r="AG40" s="1253"/>
    </row>
    <row r="41" spans="1:33">
      <c r="A41" s="166"/>
      <c r="B41" s="170"/>
      <c r="C41" s="174"/>
      <c r="D41" s="174"/>
      <c r="E41" s="174"/>
      <c r="F41" s="174"/>
      <c r="G41" s="174"/>
      <c r="H41" s="174"/>
      <c r="I41" s="172" t="str">
        <f t="shared" si="0"/>
        <v/>
      </c>
      <c r="J41" s="174"/>
      <c r="K41" s="173" t="str">
        <f t="shared" si="1"/>
        <v/>
      </c>
      <c r="L41" s="181" t="str">
        <f t="shared" si="2"/>
        <v/>
      </c>
      <c r="M41" s="182" t="str">
        <f t="shared" si="3"/>
        <v/>
      </c>
      <c r="N41" s="181" t="str">
        <f t="shared" si="4"/>
        <v/>
      </c>
      <c r="O41" s="166"/>
      <c r="P41" s="171"/>
      <c r="Q41" s="1238"/>
      <c r="R41" s="1239"/>
      <c r="S41" s="1238"/>
      <c r="T41" s="1239"/>
      <c r="U41" s="1238"/>
      <c r="V41" s="1239"/>
      <c r="W41" s="1238"/>
      <c r="X41" s="1239"/>
      <c r="Y41" s="558"/>
      <c r="Z41" s="559"/>
      <c r="AA41" s="1238"/>
      <c r="AB41" s="1254"/>
      <c r="AD41" s="1251"/>
      <c r="AE41" s="1252"/>
      <c r="AF41" s="1252"/>
      <c r="AG41" s="1253"/>
    </row>
    <row r="42" spans="1:33">
      <c r="A42" s="166"/>
      <c r="B42" s="170"/>
      <c r="C42" s="174"/>
      <c r="D42" s="174"/>
      <c r="E42" s="174"/>
      <c r="F42" s="174"/>
      <c r="G42" s="174"/>
      <c r="H42" s="174"/>
      <c r="I42" s="172" t="str">
        <f t="shared" si="0"/>
        <v/>
      </c>
      <c r="J42" s="174"/>
      <c r="K42" s="173" t="str">
        <f t="shared" si="1"/>
        <v/>
      </c>
      <c r="L42" s="181" t="str">
        <f t="shared" si="2"/>
        <v/>
      </c>
      <c r="M42" s="182" t="str">
        <f t="shared" si="3"/>
        <v/>
      </c>
      <c r="N42" s="181" t="str">
        <f t="shared" si="4"/>
        <v/>
      </c>
      <c r="O42" s="166"/>
      <c r="P42" s="171"/>
      <c r="Q42" s="1238"/>
      <c r="R42" s="1239"/>
      <c r="S42" s="1238"/>
      <c r="T42" s="1239"/>
      <c r="U42" s="1238"/>
      <c r="V42" s="1239"/>
      <c r="W42" s="1238"/>
      <c r="X42" s="1239"/>
      <c r="Y42" s="558"/>
      <c r="Z42" s="559"/>
      <c r="AA42" s="1238"/>
      <c r="AB42" s="1254"/>
      <c r="AD42" s="1251"/>
      <c r="AE42" s="1252"/>
      <c r="AF42" s="1252"/>
      <c r="AG42" s="1253"/>
    </row>
    <row r="43" spans="1:33">
      <c r="A43" s="166"/>
      <c r="B43" s="170"/>
      <c r="C43" s="174"/>
      <c r="D43" s="174"/>
      <c r="E43" s="174"/>
      <c r="F43" s="174"/>
      <c r="G43" s="174"/>
      <c r="H43" s="174"/>
      <c r="I43" s="172" t="str">
        <f t="shared" si="0"/>
        <v/>
      </c>
      <c r="J43" s="174"/>
      <c r="K43" s="173" t="str">
        <f t="shared" si="1"/>
        <v/>
      </c>
      <c r="L43" s="181" t="str">
        <f t="shared" si="2"/>
        <v/>
      </c>
      <c r="M43" s="182" t="str">
        <f t="shared" si="3"/>
        <v/>
      </c>
      <c r="N43" s="181" t="str">
        <f t="shared" si="4"/>
        <v/>
      </c>
      <c r="O43" s="166"/>
      <c r="P43" s="171"/>
      <c r="Q43" s="1238"/>
      <c r="R43" s="1239"/>
      <c r="S43" s="1238"/>
      <c r="T43" s="1239"/>
      <c r="U43" s="1238"/>
      <c r="V43" s="1239"/>
      <c r="W43" s="1238"/>
      <c r="X43" s="1239"/>
      <c r="Y43" s="558"/>
      <c r="Z43" s="559"/>
      <c r="AA43" s="1238"/>
      <c r="AB43" s="1254"/>
      <c r="AD43" s="1251"/>
      <c r="AE43" s="1252"/>
      <c r="AF43" s="1252"/>
      <c r="AG43" s="1253"/>
    </row>
    <row r="44" spans="1:33">
      <c r="A44" s="166"/>
      <c r="B44" s="170"/>
      <c r="C44" s="174"/>
      <c r="D44" s="174"/>
      <c r="E44" s="174"/>
      <c r="F44" s="174"/>
      <c r="G44" s="174"/>
      <c r="H44" s="174"/>
      <c r="I44" s="172" t="str">
        <f t="shared" si="0"/>
        <v/>
      </c>
      <c r="J44" s="174"/>
      <c r="K44" s="173" t="str">
        <f t="shared" si="1"/>
        <v/>
      </c>
      <c r="L44" s="181" t="str">
        <f t="shared" si="2"/>
        <v/>
      </c>
      <c r="M44" s="182" t="str">
        <f t="shared" si="3"/>
        <v/>
      </c>
      <c r="N44" s="181" t="str">
        <f t="shared" si="4"/>
        <v/>
      </c>
      <c r="O44" s="166"/>
      <c r="P44" s="171"/>
      <c r="Q44" s="1238"/>
      <c r="R44" s="1239"/>
      <c r="S44" s="1238"/>
      <c r="T44" s="1239"/>
      <c r="U44" s="1238"/>
      <c r="V44" s="1239"/>
      <c r="W44" s="1238"/>
      <c r="X44" s="1239"/>
      <c r="Y44" s="558"/>
      <c r="Z44" s="559"/>
      <c r="AA44" s="1238"/>
      <c r="AB44" s="1254"/>
      <c r="AD44" s="1251"/>
      <c r="AE44" s="1252"/>
      <c r="AF44" s="1252"/>
      <c r="AG44" s="1253"/>
    </row>
    <row r="45" spans="1:33">
      <c r="A45" s="166"/>
      <c r="B45" s="170"/>
      <c r="C45" s="174"/>
      <c r="D45" s="174"/>
      <c r="E45" s="174"/>
      <c r="F45" s="174"/>
      <c r="G45" s="174"/>
      <c r="H45" s="174"/>
      <c r="I45" s="172" t="str">
        <f t="shared" si="0"/>
        <v/>
      </c>
      <c r="J45" s="174"/>
      <c r="K45" s="173" t="str">
        <f t="shared" si="1"/>
        <v/>
      </c>
      <c r="L45" s="181" t="str">
        <f t="shared" si="2"/>
        <v/>
      </c>
      <c r="M45" s="182" t="str">
        <f t="shared" si="3"/>
        <v/>
      </c>
      <c r="N45" s="181" t="str">
        <f t="shared" si="4"/>
        <v/>
      </c>
      <c r="O45" s="166"/>
      <c r="P45" s="171"/>
      <c r="Q45" s="1238"/>
      <c r="R45" s="1239"/>
      <c r="S45" s="1238"/>
      <c r="T45" s="1239"/>
      <c r="U45" s="1238"/>
      <c r="V45" s="1239"/>
      <c r="W45" s="1238"/>
      <c r="X45" s="1239"/>
      <c r="Y45" s="558"/>
      <c r="Z45" s="559"/>
      <c r="AA45" s="1238"/>
      <c r="AB45" s="1254"/>
      <c r="AD45" s="1251"/>
      <c r="AE45" s="1252"/>
      <c r="AF45" s="1252"/>
      <c r="AG45" s="1253"/>
    </row>
    <row r="46" spans="1:33">
      <c r="A46" s="166"/>
      <c r="B46" s="170"/>
      <c r="C46" s="174"/>
      <c r="D46" s="174"/>
      <c r="E46" s="174"/>
      <c r="F46" s="174"/>
      <c r="G46" s="174"/>
      <c r="H46" s="174"/>
      <c r="I46" s="172" t="str">
        <f t="shared" si="0"/>
        <v/>
      </c>
      <c r="J46" s="174"/>
      <c r="K46" s="173" t="str">
        <f t="shared" si="1"/>
        <v/>
      </c>
      <c r="L46" s="181" t="str">
        <f t="shared" si="2"/>
        <v/>
      </c>
      <c r="M46" s="182" t="str">
        <f t="shared" si="3"/>
        <v/>
      </c>
      <c r="N46" s="181" t="str">
        <f t="shared" si="4"/>
        <v/>
      </c>
      <c r="O46" s="166"/>
      <c r="P46" s="171"/>
      <c r="Q46" s="1238"/>
      <c r="R46" s="1239"/>
      <c r="S46" s="1238"/>
      <c r="T46" s="1239"/>
      <c r="U46" s="1238"/>
      <c r="V46" s="1239"/>
      <c r="W46" s="1238"/>
      <c r="X46" s="1239"/>
      <c r="Y46" s="558"/>
      <c r="Z46" s="559"/>
      <c r="AA46" s="1238"/>
      <c r="AB46" s="1254"/>
      <c r="AD46" s="1251"/>
      <c r="AE46" s="1252"/>
      <c r="AF46" s="1252"/>
      <c r="AG46" s="1253"/>
    </row>
    <row r="47" spans="1:33">
      <c r="A47" s="166"/>
      <c r="B47" s="170"/>
      <c r="C47" s="174"/>
      <c r="D47" s="174"/>
      <c r="E47" s="174"/>
      <c r="F47" s="174"/>
      <c r="G47" s="174"/>
      <c r="H47" s="174"/>
      <c r="I47" s="172" t="str">
        <f t="shared" si="0"/>
        <v/>
      </c>
      <c r="J47" s="174"/>
      <c r="K47" s="173" t="str">
        <f t="shared" si="1"/>
        <v/>
      </c>
      <c r="L47" s="181" t="str">
        <f t="shared" si="2"/>
        <v/>
      </c>
      <c r="M47" s="182" t="str">
        <f t="shared" si="3"/>
        <v/>
      </c>
      <c r="N47" s="181" t="str">
        <f t="shared" si="4"/>
        <v/>
      </c>
      <c r="O47" s="166"/>
      <c r="P47" s="171"/>
      <c r="Q47" s="1238"/>
      <c r="R47" s="1239"/>
      <c r="S47" s="1238"/>
      <c r="T47" s="1239"/>
      <c r="U47" s="1238"/>
      <c r="V47" s="1239"/>
      <c r="W47" s="1238"/>
      <c r="X47" s="1239"/>
      <c r="Y47" s="558"/>
      <c r="Z47" s="559"/>
      <c r="AA47" s="1238"/>
      <c r="AB47" s="1254"/>
      <c r="AD47" s="1251"/>
      <c r="AE47" s="1252"/>
      <c r="AF47" s="1252"/>
      <c r="AG47" s="1253"/>
    </row>
    <row r="48" spans="1:33">
      <c r="A48" s="166"/>
      <c r="B48" s="170"/>
      <c r="C48" s="174"/>
      <c r="D48" s="174"/>
      <c r="E48" s="174"/>
      <c r="F48" s="174"/>
      <c r="G48" s="174"/>
      <c r="H48" s="174"/>
      <c r="I48" s="172" t="str">
        <f t="shared" si="0"/>
        <v/>
      </c>
      <c r="J48" s="174"/>
      <c r="K48" s="173" t="str">
        <f t="shared" si="1"/>
        <v/>
      </c>
      <c r="L48" s="181" t="str">
        <f t="shared" si="2"/>
        <v/>
      </c>
      <c r="M48" s="182" t="str">
        <f t="shared" si="3"/>
        <v/>
      </c>
      <c r="N48" s="181" t="str">
        <f t="shared" si="4"/>
        <v/>
      </c>
      <c r="O48" s="166"/>
      <c r="P48" s="171"/>
      <c r="Q48" s="1238"/>
      <c r="R48" s="1239"/>
      <c r="S48" s="1238"/>
      <c r="T48" s="1239"/>
      <c r="U48" s="1238"/>
      <c r="V48" s="1239"/>
      <c r="W48" s="1238"/>
      <c r="X48" s="1239"/>
      <c r="Y48" s="558"/>
      <c r="Z48" s="559"/>
      <c r="AA48" s="1238"/>
      <c r="AB48" s="1254"/>
      <c r="AD48" s="1251"/>
      <c r="AE48" s="1252"/>
      <c r="AF48" s="1252"/>
      <c r="AG48" s="1253"/>
    </row>
    <row r="49" spans="1:33">
      <c r="A49" s="166"/>
      <c r="B49" s="170"/>
      <c r="C49" s="174"/>
      <c r="D49" s="174"/>
      <c r="E49" s="174"/>
      <c r="F49" s="174"/>
      <c r="G49" s="174"/>
      <c r="H49" s="174"/>
      <c r="I49" s="172" t="str">
        <f t="shared" si="0"/>
        <v/>
      </c>
      <c r="J49" s="174"/>
      <c r="K49" s="173" t="str">
        <f t="shared" si="1"/>
        <v/>
      </c>
      <c r="L49" s="181" t="str">
        <f t="shared" si="2"/>
        <v/>
      </c>
      <c r="M49" s="182" t="str">
        <f t="shared" si="3"/>
        <v/>
      </c>
      <c r="N49" s="181" t="str">
        <f t="shared" si="4"/>
        <v/>
      </c>
      <c r="O49" s="166"/>
      <c r="P49" s="171"/>
      <c r="Q49" s="1238"/>
      <c r="R49" s="1239"/>
      <c r="S49" s="1238"/>
      <c r="T49" s="1239"/>
      <c r="U49" s="1238"/>
      <c r="V49" s="1239"/>
      <c r="W49" s="1238"/>
      <c r="X49" s="1239"/>
      <c r="Y49" s="558"/>
      <c r="Z49" s="559"/>
      <c r="AA49" s="1238"/>
      <c r="AB49" s="1254"/>
      <c r="AD49" s="1251"/>
      <c r="AE49" s="1252"/>
      <c r="AF49" s="1252"/>
      <c r="AG49" s="1253"/>
    </row>
    <row r="50" spans="1:33">
      <c r="A50" s="166"/>
      <c r="B50" s="170"/>
      <c r="C50" s="174"/>
      <c r="D50" s="174"/>
      <c r="E50" s="174"/>
      <c r="F50" s="174"/>
      <c r="G50" s="174"/>
      <c r="H50" s="174"/>
      <c r="I50" s="172" t="str">
        <f t="shared" ref="I50:I81" si="5">IF(G50+0.5*H50=0,"",G50+0.5*H50)</f>
        <v/>
      </c>
      <c r="J50" s="174"/>
      <c r="K50" s="173" t="str">
        <f t="shared" ref="K50:K81" si="6">IF(J50="","",IFERROR(J50/F50,"Incomplete"))</f>
        <v/>
      </c>
      <c r="L50" s="181" t="str">
        <f t="shared" si="2"/>
        <v/>
      </c>
      <c r="M50" s="182" t="str">
        <f t="shared" si="3"/>
        <v/>
      </c>
      <c r="N50" s="181" t="str">
        <f t="shared" si="4"/>
        <v/>
      </c>
      <c r="O50" s="166"/>
      <c r="P50" s="171"/>
      <c r="Q50" s="1238"/>
      <c r="R50" s="1239"/>
      <c r="S50" s="1238"/>
      <c r="T50" s="1239"/>
      <c r="U50" s="1238"/>
      <c r="V50" s="1239"/>
      <c r="W50" s="1238"/>
      <c r="X50" s="1239"/>
      <c r="Y50" s="558"/>
      <c r="Z50" s="559"/>
      <c r="AA50" s="1238"/>
      <c r="AB50" s="1254"/>
      <c r="AD50" s="1251"/>
      <c r="AE50" s="1252"/>
      <c r="AF50" s="1252"/>
      <c r="AG50" s="1253"/>
    </row>
    <row r="51" spans="1:33">
      <c r="A51" s="166"/>
      <c r="B51" s="170"/>
      <c r="C51" s="174"/>
      <c r="D51" s="174"/>
      <c r="E51" s="174"/>
      <c r="F51" s="174"/>
      <c r="G51" s="174"/>
      <c r="H51" s="174"/>
      <c r="I51" s="172" t="str">
        <f t="shared" si="5"/>
        <v/>
      </c>
      <c r="J51" s="174"/>
      <c r="K51" s="173" t="str">
        <f t="shared" si="6"/>
        <v/>
      </c>
      <c r="L51" s="181" t="str">
        <f t="shared" si="2"/>
        <v/>
      </c>
      <c r="M51" s="182" t="str">
        <f t="shared" si="3"/>
        <v/>
      </c>
      <c r="N51" s="181" t="str">
        <f t="shared" si="4"/>
        <v/>
      </c>
      <c r="O51" s="166"/>
      <c r="P51" s="171"/>
      <c r="Q51" s="1238"/>
      <c r="R51" s="1239"/>
      <c r="S51" s="1238"/>
      <c r="T51" s="1239"/>
      <c r="U51" s="1238"/>
      <c r="V51" s="1239"/>
      <c r="W51" s="1238"/>
      <c r="X51" s="1239"/>
      <c r="Y51" s="558"/>
      <c r="Z51" s="559"/>
      <c r="AA51" s="1238"/>
      <c r="AB51" s="1254"/>
      <c r="AD51" s="1251"/>
      <c r="AE51" s="1252"/>
      <c r="AF51" s="1252"/>
      <c r="AG51" s="1253"/>
    </row>
    <row r="52" spans="1:33">
      <c r="A52" s="166"/>
      <c r="B52" s="170"/>
      <c r="C52" s="174"/>
      <c r="D52" s="174"/>
      <c r="E52" s="174"/>
      <c r="F52" s="174"/>
      <c r="G52" s="174"/>
      <c r="H52" s="174"/>
      <c r="I52" s="172" t="str">
        <f t="shared" si="5"/>
        <v/>
      </c>
      <c r="J52" s="174"/>
      <c r="K52" s="173" t="str">
        <f t="shared" si="6"/>
        <v/>
      </c>
      <c r="L52" s="181" t="str">
        <f t="shared" si="2"/>
        <v/>
      </c>
      <c r="M52" s="182" t="str">
        <f t="shared" si="3"/>
        <v/>
      </c>
      <c r="N52" s="181" t="str">
        <f t="shared" si="4"/>
        <v/>
      </c>
      <c r="O52" s="166"/>
      <c r="P52" s="171"/>
      <c r="Q52" s="1238"/>
      <c r="R52" s="1239"/>
      <c r="S52" s="1238"/>
      <c r="T52" s="1239"/>
      <c r="U52" s="1238"/>
      <c r="V52" s="1239"/>
      <c r="W52" s="1238"/>
      <c r="X52" s="1239"/>
      <c r="Y52" s="558"/>
      <c r="Z52" s="559"/>
      <c r="AA52" s="1238"/>
      <c r="AB52" s="1254"/>
      <c r="AD52" s="1251"/>
      <c r="AE52" s="1252"/>
      <c r="AF52" s="1252"/>
      <c r="AG52" s="1253"/>
    </row>
    <row r="53" spans="1:33">
      <c r="A53" s="166"/>
      <c r="B53" s="170"/>
      <c r="C53" s="174"/>
      <c r="D53" s="174"/>
      <c r="E53" s="174"/>
      <c r="F53" s="174"/>
      <c r="G53" s="174"/>
      <c r="H53" s="174"/>
      <c r="I53" s="172" t="str">
        <f t="shared" si="5"/>
        <v/>
      </c>
      <c r="J53" s="174"/>
      <c r="K53" s="173" t="str">
        <f t="shared" si="6"/>
        <v/>
      </c>
      <c r="L53" s="181" t="str">
        <f t="shared" si="2"/>
        <v/>
      </c>
      <c r="M53" s="182" t="str">
        <f t="shared" si="3"/>
        <v/>
      </c>
      <c r="N53" s="181" t="str">
        <f t="shared" si="4"/>
        <v/>
      </c>
      <c r="O53" s="166"/>
      <c r="P53" s="171"/>
      <c r="Q53" s="1238"/>
      <c r="R53" s="1239"/>
      <c r="S53" s="1238"/>
      <c r="T53" s="1239"/>
      <c r="U53" s="1238"/>
      <c r="V53" s="1239"/>
      <c r="W53" s="1238"/>
      <c r="X53" s="1239"/>
      <c r="Y53" s="558"/>
      <c r="Z53" s="559"/>
      <c r="AA53" s="1238"/>
      <c r="AB53" s="1254"/>
      <c r="AD53" s="1251"/>
      <c r="AE53" s="1252"/>
      <c r="AF53" s="1252"/>
      <c r="AG53" s="1253"/>
    </row>
    <row r="54" spans="1:33">
      <c r="A54" s="166"/>
      <c r="B54" s="170"/>
      <c r="C54" s="174"/>
      <c r="D54" s="174"/>
      <c r="E54" s="174"/>
      <c r="F54" s="174"/>
      <c r="G54" s="174"/>
      <c r="H54" s="174"/>
      <c r="I54" s="172" t="str">
        <f t="shared" si="5"/>
        <v/>
      </c>
      <c r="J54" s="174"/>
      <c r="K54" s="173" t="str">
        <f t="shared" si="6"/>
        <v/>
      </c>
      <c r="L54" s="181" t="str">
        <f t="shared" si="2"/>
        <v/>
      </c>
      <c r="M54" s="182" t="str">
        <f t="shared" si="3"/>
        <v/>
      </c>
      <c r="N54" s="181" t="str">
        <f t="shared" si="4"/>
        <v/>
      </c>
      <c r="O54" s="166"/>
      <c r="P54" s="171"/>
      <c r="Q54" s="1238"/>
      <c r="R54" s="1239"/>
      <c r="S54" s="1238"/>
      <c r="T54" s="1239"/>
      <c r="U54" s="1238"/>
      <c r="V54" s="1239"/>
      <c r="W54" s="1238"/>
      <c r="X54" s="1239"/>
      <c r="Y54" s="558"/>
      <c r="Z54" s="559"/>
      <c r="AA54" s="1238"/>
      <c r="AB54" s="1254"/>
      <c r="AD54" s="1251"/>
      <c r="AE54" s="1252"/>
      <c r="AF54" s="1252"/>
      <c r="AG54" s="1253"/>
    </row>
    <row r="55" spans="1:33">
      <c r="A55" s="166"/>
      <c r="B55" s="170"/>
      <c r="C55" s="174"/>
      <c r="D55" s="174"/>
      <c r="E55" s="174"/>
      <c r="F55" s="174"/>
      <c r="G55" s="174"/>
      <c r="H55" s="174"/>
      <c r="I55" s="172" t="str">
        <f t="shared" si="5"/>
        <v/>
      </c>
      <c r="J55" s="174"/>
      <c r="K55" s="173" t="str">
        <f t="shared" si="6"/>
        <v/>
      </c>
      <c r="L55" s="181" t="str">
        <f t="shared" si="2"/>
        <v/>
      </c>
      <c r="M55" s="182" t="str">
        <f t="shared" si="3"/>
        <v/>
      </c>
      <c r="N55" s="181" t="str">
        <f t="shared" si="4"/>
        <v/>
      </c>
      <c r="O55" s="166"/>
      <c r="P55" s="171"/>
      <c r="Q55" s="1238"/>
      <c r="R55" s="1239"/>
      <c r="S55" s="1238"/>
      <c r="T55" s="1239"/>
      <c r="U55" s="1238"/>
      <c r="V55" s="1239"/>
      <c r="W55" s="1238"/>
      <c r="X55" s="1239"/>
      <c r="Y55" s="558"/>
      <c r="Z55" s="559"/>
      <c r="AA55" s="1238"/>
      <c r="AB55" s="1254"/>
      <c r="AD55" s="1251"/>
      <c r="AE55" s="1252"/>
      <c r="AF55" s="1252"/>
      <c r="AG55" s="1253"/>
    </row>
    <row r="56" spans="1:33">
      <c r="A56" s="166"/>
      <c r="B56" s="170"/>
      <c r="C56" s="174"/>
      <c r="D56" s="174"/>
      <c r="E56" s="174"/>
      <c r="F56" s="174"/>
      <c r="G56" s="174"/>
      <c r="H56" s="174"/>
      <c r="I56" s="172" t="str">
        <f t="shared" si="5"/>
        <v/>
      </c>
      <c r="J56" s="174"/>
      <c r="K56" s="173" t="str">
        <f t="shared" si="6"/>
        <v/>
      </c>
      <c r="L56" s="181" t="str">
        <f t="shared" si="2"/>
        <v/>
      </c>
      <c r="M56" s="182" t="str">
        <f t="shared" si="3"/>
        <v/>
      </c>
      <c r="N56" s="181" t="str">
        <f t="shared" si="4"/>
        <v/>
      </c>
      <c r="O56" s="166"/>
      <c r="P56" s="171"/>
      <c r="Q56" s="1238"/>
      <c r="R56" s="1239"/>
      <c r="S56" s="1238"/>
      <c r="T56" s="1239"/>
      <c r="U56" s="1238"/>
      <c r="V56" s="1239"/>
      <c r="W56" s="1238"/>
      <c r="X56" s="1239"/>
      <c r="Y56" s="558"/>
      <c r="Z56" s="559"/>
      <c r="AA56" s="1238"/>
      <c r="AB56" s="1254"/>
      <c r="AD56" s="1251"/>
      <c r="AE56" s="1252"/>
      <c r="AF56" s="1252"/>
      <c r="AG56" s="1253"/>
    </row>
    <row r="57" spans="1:33">
      <c r="A57" s="166"/>
      <c r="B57" s="170"/>
      <c r="C57" s="174"/>
      <c r="D57" s="174"/>
      <c r="E57" s="174"/>
      <c r="F57" s="174"/>
      <c r="G57" s="174"/>
      <c r="H57" s="174"/>
      <c r="I57" s="172" t="str">
        <f t="shared" si="5"/>
        <v/>
      </c>
      <c r="J57" s="174"/>
      <c r="K57" s="173" t="str">
        <f t="shared" si="6"/>
        <v/>
      </c>
      <c r="L57" s="181" t="str">
        <f t="shared" si="2"/>
        <v/>
      </c>
      <c r="M57" s="182" t="str">
        <f t="shared" si="3"/>
        <v/>
      </c>
      <c r="N57" s="181" t="str">
        <f t="shared" si="4"/>
        <v/>
      </c>
      <c r="O57" s="166"/>
      <c r="P57" s="171"/>
      <c r="Q57" s="1238"/>
      <c r="R57" s="1239"/>
      <c r="S57" s="1238"/>
      <c r="T57" s="1239"/>
      <c r="U57" s="1238"/>
      <c r="V57" s="1239"/>
      <c r="W57" s="1238"/>
      <c r="X57" s="1239"/>
      <c r="Y57" s="558"/>
      <c r="Z57" s="559"/>
      <c r="AA57" s="1238"/>
      <c r="AB57" s="1254"/>
      <c r="AD57" s="1251"/>
      <c r="AE57" s="1252"/>
      <c r="AF57" s="1252"/>
      <c r="AG57" s="1253"/>
    </row>
    <row r="58" spans="1:33">
      <c r="A58" s="166"/>
      <c r="B58" s="170"/>
      <c r="C58" s="174"/>
      <c r="D58" s="174"/>
      <c r="E58" s="174"/>
      <c r="F58" s="174"/>
      <c r="G58" s="174"/>
      <c r="H58" s="174"/>
      <c r="I58" s="172" t="str">
        <f t="shared" si="5"/>
        <v/>
      </c>
      <c r="J58" s="174"/>
      <c r="K58" s="173" t="str">
        <f t="shared" si="6"/>
        <v/>
      </c>
      <c r="L58" s="181" t="str">
        <f t="shared" si="2"/>
        <v/>
      </c>
      <c r="M58" s="182" t="str">
        <f t="shared" si="3"/>
        <v/>
      </c>
      <c r="N58" s="181" t="str">
        <f t="shared" si="4"/>
        <v/>
      </c>
      <c r="O58" s="166"/>
      <c r="P58" s="171"/>
      <c r="Q58" s="1238"/>
      <c r="R58" s="1239"/>
      <c r="S58" s="1238"/>
      <c r="T58" s="1239"/>
      <c r="U58" s="1238"/>
      <c r="V58" s="1239"/>
      <c r="W58" s="1238"/>
      <c r="X58" s="1239"/>
      <c r="Y58" s="558"/>
      <c r="Z58" s="559"/>
      <c r="AA58" s="1238"/>
      <c r="AB58" s="1254"/>
      <c r="AD58" s="1251"/>
      <c r="AE58" s="1252"/>
      <c r="AF58" s="1252"/>
      <c r="AG58" s="1253"/>
    </row>
    <row r="59" spans="1:33">
      <c r="A59" s="166"/>
      <c r="B59" s="170"/>
      <c r="C59" s="174"/>
      <c r="D59" s="174"/>
      <c r="E59" s="174"/>
      <c r="F59" s="174"/>
      <c r="G59" s="174"/>
      <c r="H59" s="174"/>
      <c r="I59" s="172" t="str">
        <f t="shared" si="5"/>
        <v/>
      </c>
      <c r="J59" s="174"/>
      <c r="K59" s="173" t="str">
        <f t="shared" si="6"/>
        <v/>
      </c>
      <c r="L59" s="181" t="str">
        <f t="shared" si="2"/>
        <v/>
      </c>
      <c r="M59" s="182" t="str">
        <f t="shared" si="3"/>
        <v/>
      </c>
      <c r="N59" s="181" t="str">
        <f t="shared" si="4"/>
        <v/>
      </c>
      <c r="O59" s="166"/>
      <c r="P59" s="171"/>
      <c r="Q59" s="1238"/>
      <c r="R59" s="1239"/>
      <c r="S59" s="1238"/>
      <c r="T59" s="1239"/>
      <c r="U59" s="1238"/>
      <c r="V59" s="1239"/>
      <c r="W59" s="1238"/>
      <c r="X59" s="1239"/>
      <c r="Y59" s="558"/>
      <c r="Z59" s="559"/>
      <c r="AA59" s="1238"/>
      <c r="AB59" s="1254"/>
      <c r="AD59" s="1251"/>
      <c r="AE59" s="1252"/>
      <c r="AF59" s="1252"/>
      <c r="AG59" s="1253"/>
    </row>
    <row r="60" spans="1:33">
      <c r="A60" s="166"/>
      <c r="B60" s="170"/>
      <c r="C60" s="174"/>
      <c r="D60" s="174"/>
      <c r="E60" s="174"/>
      <c r="F60" s="174"/>
      <c r="G60" s="174"/>
      <c r="H60" s="174"/>
      <c r="I60" s="172" t="str">
        <f t="shared" si="5"/>
        <v/>
      </c>
      <c r="J60" s="174"/>
      <c r="K60" s="173" t="str">
        <f t="shared" si="6"/>
        <v/>
      </c>
      <c r="L60" s="181" t="str">
        <f t="shared" si="2"/>
        <v/>
      </c>
      <c r="M60" s="182" t="str">
        <f t="shared" si="3"/>
        <v/>
      </c>
      <c r="N60" s="181" t="str">
        <f t="shared" si="4"/>
        <v/>
      </c>
      <c r="O60" s="166"/>
      <c r="P60" s="171"/>
      <c r="Q60" s="1238"/>
      <c r="R60" s="1239"/>
      <c r="S60" s="1238"/>
      <c r="T60" s="1239"/>
      <c r="U60" s="1238"/>
      <c r="V60" s="1239"/>
      <c r="W60" s="1238"/>
      <c r="X60" s="1239"/>
      <c r="Y60" s="558"/>
      <c r="Z60" s="559"/>
      <c r="AA60" s="1238"/>
      <c r="AB60" s="1254"/>
      <c r="AD60" s="1251"/>
      <c r="AE60" s="1252"/>
      <c r="AF60" s="1252"/>
      <c r="AG60" s="1253"/>
    </row>
    <row r="61" spans="1:33">
      <c r="A61" s="166"/>
      <c r="B61" s="170"/>
      <c r="C61" s="174"/>
      <c r="D61" s="174"/>
      <c r="E61" s="174"/>
      <c r="F61" s="174"/>
      <c r="G61" s="174"/>
      <c r="H61" s="174"/>
      <c r="I61" s="172" t="str">
        <f t="shared" si="5"/>
        <v/>
      </c>
      <c r="J61" s="174"/>
      <c r="K61" s="173" t="str">
        <f t="shared" si="6"/>
        <v/>
      </c>
      <c r="L61" s="181" t="str">
        <f t="shared" si="2"/>
        <v/>
      </c>
      <c r="M61" s="182" t="str">
        <f t="shared" si="3"/>
        <v/>
      </c>
      <c r="N61" s="181" t="str">
        <f t="shared" si="4"/>
        <v/>
      </c>
      <c r="O61" s="166"/>
      <c r="P61" s="171"/>
      <c r="Q61" s="1238"/>
      <c r="R61" s="1239"/>
      <c r="S61" s="1238"/>
      <c r="T61" s="1239"/>
      <c r="U61" s="1238"/>
      <c r="V61" s="1239"/>
      <c r="W61" s="1238"/>
      <c r="X61" s="1239"/>
      <c r="Y61" s="558"/>
      <c r="Z61" s="559"/>
      <c r="AA61" s="1238"/>
      <c r="AB61" s="1254"/>
      <c r="AD61" s="1251"/>
      <c r="AE61" s="1252"/>
      <c r="AF61" s="1252"/>
      <c r="AG61" s="1253"/>
    </row>
    <row r="62" spans="1:33">
      <c r="A62" s="166"/>
      <c r="B62" s="170"/>
      <c r="C62" s="174"/>
      <c r="D62" s="174"/>
      <c r="E62" s="174"/>
      <c r="F62" s="174"/>
      <c r="G62" s="174"/>
      <c r="H62" s="174"/>
      <c r="I62" s="172" t="str">
        <f t="shared" si="5"/>
        <v/>
      </c>
      <c r="J62" s="174"/>
      <c r="K62" s="173" t="str">
        <f t="shared" si="6"/>
        <v/>
      </c>
      <c r="L62" s="181" t="str">
        <f t="shared" si="2"/>
        <v/>
      </c>
      <c r="M62" s="182" t="str">
        <f t="shared" si="3"/>
        <v/>
      </c>
      <c r="N62" s="181" t="str">
        <f t="shared" si="4"/>
        <v/>
      </c>
      <c r="O62" s="166"/>
      <c r="P62" s="171"/>
      <c r="Q62" s="1238"/>
      <c r="R62" s="1239"/>
      <c r="S62" s="1238"/>
      <c r="T62" s="1239"/>
      <c r="U62" s="1238"/>
      <c r="V62" s="1239"/>
      <c r="W62" s="1238"/>
      <c r="X62" s="1239"/>
      <c r="Y62" s="558"/>
      <c r="Z62" s="559"/>
      <c r="AA62" s="1238"/>
      <c r="AB62" s="1254"/>
      <c r="AD62" s="1251"/>
      <c r="AE62" s="1252"/>
      <c r="AF62" s="1252"/>
      <c r="AG62" s="1253"/>
    </row>
    <row r="63" spans="1:33">
      <c r="A63" s="166"/>
      <c r="B63" s="170"/>
      <c r="C63" s="174"/>
      <c r="D63" s="174"/>
      <c r="E63" s="174"/>
      <c r="F63" s="174"/>
      <c r="G63" s="174"/>
      <c r="H63" s="174"/>
      <c r="I63" s="172" t="str">
        <f t="shared" si="5"/>
        <v/>
      </c>
      <c r="J63" s="174"/>
      <c r="K63" s="173" t="str">
        <f t="shared" si="6"/>
        <v/>
      </c>
      <c r="L63" s="181" t="str">
        <f t="shared" si="2"/>
        <v/>
      </c>
      <c r="M63" s="182" t="str">
        <f t="shared" si="3"/>
        <v/>
      </c>
      <c r="N63" s="181" t="str">
        <f t="shared" si="4"/>
        <v/>
      </c>
      <c r="O63" s="166"/>
      <c r="P63" s="171"/>
      <c r="Q63" s="1238"/>
      <c r="R63" s="1239"/>
      <c r="S63" s="1238"/>
      <c r="T63" s="1239"/>
      <c r="U63" s="1238"/>
      <c r="V63" s="1239"/>
      <c r="W63" s="1238"/>
      <c r="X63" s="1239"/>
      <c r="Y63" s="558"/>
      <c r="Z63" s="559"/>
      <c r="AA63" s="1238"/>
      <c r="AB63" s="1254"/>
      <c r="AD63" s="1251"/>
      <c r="AE63" s="1252"/>
      <c r="AF63" s="1252"/>
      <c r="AG63" s="1253"/>
    </row>
    <row r="64" spans="1:33">
      <c r="A64" s="166"/>
      <c r="B64" s="170"/>
      <c r="C64" s="174"/>
      <c r="D64" s="174"/>
      <c r="E64" s="174"/>
      <c r="F64" s="174"/>
      <c r="G64" s="174"/>
      <c r="H64" s="174"/>
      <c r="I64" s="172" t="str">
        <f t="shared" si="5"/>
        <v/>
      </c>
      <c r="J64" s="174"/>
      <c r="K64" s="173" t="str">
        <f t="shared" si="6"/>
        <v/>
      </c>
      <c r="L64" s="181" t="str">
        <f t="shared" si="2"/>
        <v/>
      </c>
      <c r="M64" s="182" t="str">
        <f t="shared" si="3"/>
        <v/>
      </c>
      <c r="N64" s="181" t="str">
        <f t="shared" si="4"/>
        <v/>
      </c>
      <c r="O64" s="166"/>
      <c r="P64" s="171"/>
      <c r="Q64" s="1238"/>
      <c r="R64" s="1239"/>
      <c r="S64" s="1238"/>
      <c r="T64" s="1239"/>
      <c r="U64" s="1238"/>
      <c r="V64" s="1239"/>
      <c r="W64" s="1238"/>
      <c r="X64" s="1239"/>
      <c r="Y64" s="558"/>
      <c r="Z64" s="559"/>
      <c r="AA64" s="1238"/>
      <c r="AB64" s="1254"/>
      <c r="AD64" s="1251"/>
      <c r="AE64" s="1252"/>
      <c r="AF64" s="1252"/>
      <c r="AG64" s="1253"/>
    </row>
    <row r="65" spans="1:33">
      <c r="A65" s="166"/>
      <c r="B65" s="170"/>
      <c r="C65" s="174"/>
      <c r="D65" s="174"/>
      <c r="E65" s="174"/>
      <c r="F65" s="174"/>
      <c r="G65" s="174"/>
      <c r="H65" s="174"/>
      <c r="I65" s="172" t="str">
        <f t="shared" si="5"/>
        <v/>
      </c>
      <c r="J65" s="174"/>
      <c r="K65" s="173" t="str">
        <f t="shared" si="6"/>
        <v/>
      </c>
      <c r="L65" s="181" t="str">
        <f t="shared" si="2"/>
        <v/>
      </c>
      <c r="M65" s="182" t="str">
        <f t="shared" si="3"/>
        <v/>
      </c>
      <c r="N65" s="181" t="str">
        <f t="shared" si="4"/>
        <v/>
      </c>
      <c r="O65" s="166"/>
      <c r="P65" s="171"/>
      <c r="Q65" s="1238"/>
      <c r="R65" s="1239"/>
      <c r="S65" s="1238"/>
      <c r="T65" s="1239"/>
      <c r="U65" s="1238"/>
      <c r="V65" s="1239"/>
      <c r="W65" s="1238"/>
      <c r="X65" s="1239"/>
      <c r="Y65" s="558"/>
      <c r="Z65" s="559"/>
      <c r="AA65" s="1238"/>
      <c r="AB65" s="1254"/>
      <c r="AD65" s="1251"/>
      <c r="AE65" s="1252"/>
      <c r="AF65" s="1252"/>
      <c r="AG65" s="1253"/>
    </row>
    <row r="66" spans="1:33">
      <c r="A66" s="166"/>
      <c r="B66" s="170"/>
      <c r="C66" s="174"/>
      <c r="D66" s="174"/>
      <c r="E66" s="174"/>
      <c r="F66" s="174"/>
      <c r="G66" s="174"/>
      <c r="H66" s="174"/>
      <c r="I66" s="172" t="str">
        <f t="shared" si="5"/>
        <v/>
      </c>
      <c r="J66" s="174"/>
      <c r="K66" s="173" t="str">
        <f t="shared" si="6"/>
        <v/>
      </c>
      <c r="L66" s="181" t="str">
        <f t="shared" si="2"/>
        <v/>
      </c>
      <c r="M66" s="182" t="str">
        <f t="shared" si="3"/>
        <v/>
      </c>
      <c r="N66" s="181" t="str">
        <f t="shared" si="4"/>
        <v/>
      </c>
      <c r="O66" s="166"/>
      <c r="P66" s="171"/>
      <c r="Q66" s="1238"/>
      <c r="R66" s="1239"/>
      <c r="S66" s="1238"/>
      <c r="T66" s="1239"/>
      <c r="U66" s="1238"/>
      <c r="V66" s="1239"/>
      <c r="W66" s="1238"/>
      <c r="X66" s="1239"/>
      <c r="Y66" s="558"/>
      <c r="Z66" s="559"/>
      <c r="AA66" s="1238"/>
      <c r="AB66" s="1254"/>
      <c r="AD66" s="1251"/>
      <c r="AE66" s="1252"/>
      <c r="AF66" s="1252"/>
      <c r="AG66" s="1253"/>
    </row>
    <row r="67" spans="1:33">
      <c r="A67" s="166"/>
      <c r="B67" s="170"/>
      <c r="C67" s="174"/>
      <c r="D67" s="174"/>
      <c r="E67" s="174"/>
      <c r="F67" s="174"/>
      <c r="G67" s="174"/>
      <c r="H67" s="174"/>
      <c r="I67" s="172" t="str">
        <f t="shared" si="5"/>
        <v/>
      </c>
      <c r="J67" s="174"/>
      <c r="K67" s="173" t="str">
        <f t="shared" si="6"/>
        <v/>
      </c>
      <c r="L67" s="181" t="str">
        <f t="shared" si="2"/>
        <v/>
      </c>
      <c r="M67" s="182" t="str">
        <f t="shared" si="3"/>
        <v/>
      </c>
      <c r="N67" s="181" t="str">
        <f t="shared" si="4"/>
        <v/>
      </c>
      <c r="O67" s="166"/>
      <c r="P67" s="171"/>
      <c r="Q67" s="1238"/>
      <c r="R67" s="1239"/>
      <c r="S67" s="1238"/>
      <c r="T67" s="1239"/>
      <c r="U67" s="1238"/>
      <c r="V67" s="1239"/>
      <c r="W67" s="1238"/>
      <c r="X67" s="1239"/>
      <c r="Y67" s="558"/>
      <c r="Z67" s="559"/>
      <c r="AA67" s="1238"/>
      <c r="AB67" s="1254"/>
      <c r="AD67" s="1251"/>
      <c r="AE67" s="1252"/>
      <c r="AF67" s="1252"/>
      <c r="AG67" s="1253"/>
    </row>
    <row r="68" spans="1:33">
      <c r="A68" s="166"/>
      <c r="B68" s="170"/>
      <c r="C68" s="174"/>
      <c r="D68" s="174"/>
      <c r="E68" s="174"/>
      <c r="F68" s="174"/>
      <c r="G68" s="174"/>
      <c r="H68" s="174"/>
      <c r="I68" s="172" t="str">
        <f t="shared" si="5"/>
        <v/>
      </c>
      <c r="J68" s="174"/>
      <c r="K68" s="173" t="str">
        <f t="shared" si="6"/>
        <v/>
      </c>
      <c r="L68" s="181" t="str">
        <f t="shared" si="2"/>
        <v/>
      </c>
      <c r="M68" s="182" t="str">
        <f t="shared" si="3"/>
        <v/>
      </c>
      <c r="N68" s="181" t="str">
        <f t="shared" si="4"/>
        <v/>
      </c>
      <c r="O68" s="166"/>
      <c r="P68" s="171"/>
      <c r="Q68" s="1238"/>
      <c r="R68" s="1239"/>
      <c r="S68" s="1238"/>
      <c r="T68" s="1239"/>
      <c r="U68" s="1238"/>
      <c r="V68" s="1239"/>
      <c r="W68" s="1238"/>
      <c r="X68" s="1239"/>
      <c r="Y68" s="558"/>
      <c r="Z68" s="559"/>
      <c r="AA68" s="1238"/>
      <c r="AB68" s="1254"/>
      <c r="AD68" s="1251"/>
      <c r="AE68" s="1252"/>
      <c r="AF68" s="1252"/>
      <c r="AG68" s="1253"/>
    </row>
    <row r="69" spans="1:33">
      <c r="A69" s="166"/>
      <c r="B69" s="170"/>
      <c r="C69" s="174"/>
      <c r="D69" s="174"/>
      <c r="E69" s="174"/>
      <c r="F69" s="174"/>
      <c r="G69" s="174"/>
      <c r="H69" s="174"/>
      <c r="I69" s="172" t="str">
        <f t="shared" si="5"/>
        <v/>
      </c>
      <c r="J69" s="174"/>
      <c r="K69" s="173" t="str">
        <f t="shared" si="6"/>
        <v/>
      </c>
      <c r="L69" s="181" t="str">
        <f t="shared" si="2"/>
        <v/>
      </c>
      <c r="M69" s="182" t="str">
        <f t="shared" si="3"/>
        <v/>
      </c>
      <c r="N69" s="181" t="str">
        <f t="shared" si="4"/>
        <v/>
      </c>
      <c r="O69" s="166"/>
      <c r="P69" s="171"/>
      <c r="Q69" s="1238"/>
      <c r="R69" s="1239"/>
      <c r="S69" s="1238"/>
      <c r="T69" s="1239"/>
      <c r="U69" s="1238"/>
      <c r="V69" s="1239"/>
      <c r="W69" s="1238"/>
      <c r="X69" s="1239"/>
      <c r="Y69" s="558"/>
      <c r="Z69" s="559"/>
      <c r="AA69" s="1238"/>
      <c r="AB69" s="1254"/>
      <c r="AD69" s="1251"/>
      <c r="AE69" s="1252"/>
      <c r="AF69" s="1252"/>
      <c r="AG69" s="1253"/>
    </row>
    <row r="70" spans="1:33">
      <c r="A70" s="166"/>
      <c r="B70" s="170"/>
      <c r="C70" s="174"/>
      <c r="D70" s="174"/>
      <c r="E70" s="174"/>
      <c r="F70" s="174"/>
      <c r="G70" s="174"/>
      <c r="H70" s="174"/>
      <c r="I70" s="172" t="str">
        <f t="shared" si="5"/>
        <v/>
      </c>
      <c r="J70" s="174"/>
      <c r="K70" s="173" t="str">
        <f t="shared" si="6"/>
        <v/>
      </c>
      <c r="L70" s="181" t="str">
        <f t="shared" si="2"/>
        <v/>
      </c>
      <c r="M70" s="182" t="str">
        <f t="shared" si="3"/>
        <v/>
      </c>
      <c r="N70" s="181" t="str">
        <f t="shared" si="4"/>
        <v/>
      </c>
      <c r="O70" s="166"/>
      <c r="P70" s="171"/>
      <c r="Q70" s="1238"/>
      <c r="R70" s="1239"/>
      <c r="S70" s="1238"/>
      <c r="T70" s="1239"/>
      <c r="U70" s="1238"/>
      <c r="V70" s="1239"/>
      <c r="W70" s="1238"/>
      <c r="X70" s="1239"/>
      <c r="Y70" s="558"/>
      <c r="Z70" s="559"/>
      <c r="AA70" s="1238"/>
      <c r="AB70" s="1254"/>
      <c r="AD70" s="1251"/>
      <c r="AE70" s="1252"/>
      <c r="AF70" s="1252"/>
      <c r="AG70" s="1253"/>
    </row>
    <row r="71" spans="1:33">
      <c r="A71" s="166"/>
      <c r="B71" s="170"/>
      <c r="C71" s="174"/>
      <c r="D71" s="174"/>
      <c r="E71" s="174"/>
      <c r="F71" s="174"/>
      <c r="G71" s="174"/>
      <c r="H71" s="174"/>
      <c r="I71" s="172" t="str">
        <f t="shared" si="5"/>
        <v/>
      </c>
      <c r="J71" s="174"/>
      <c r="K71" s="173" t="str">
        <f t="shared" si="6"/>
        <v/>
      </c>
      <c r="L71" s="181" t="str">
        <f t="shared" si="2"/>
        <v/>
      </c>
      <c r="M71" s="182" t="str">
        <f t="shared" si="3"/>
        <v/>
      </c>
      <c r="N71" s="181" t="str">
        <f t="shared" si="4"/>
        <v/>
      </c>
      <c r="O71" s="166"/>
      <c r="P71" s="171"/>
      <c r="Q71" s="1238"/>
      <c r="R71" s="1239"/>
      <c r="S71" s="1238"/>
      <c r="T71" s="1239"/>
      <c r="U71" s="1238"/>
      <c r="V71" s="1239"/>
      <c r="W71" s="1238"/>
      <c r="X71" s="1239"/>
      <c r="Y71" s="558"/>
      <c r="Z71" s="559"/>
      <c r="AA71" s="1238"/>
      <c r="AB71" s="1254"/>
      <c r="AD71" s="1251"/>
      <c r="AE71" s="1252"/>
      <c r="AF71" s="1252"/>
      <c r="AG71" s="1253"/>
    </row>
    <row r="72" spans="1:33">
      <c r="A72" s="166"/>
      <c r="B72" s="170"/>
      <c r="C72" s="174"/>
      <c r="D72" s="174"/>
      <c r="E72" s="174"/>
      <c r="F72" s="174"/>
      <c r="G72" s="174"/>
      <c r="H72" s="174"/>
      <c r="I72" s="172" t="str">
        <f t="shared" si="5"/>
        <v/>
      </c>
      <c r="J72" s="174"/>
      <c r="K72" s="173" t="str">
        <f t="shared" si="6"/>
        <v/>
      </c>
      <c r="L72" s="181" t="str">
        <f t="shared" si="2"/>
        <v/>
      </c>
      <c r="M72" s="182" t="str">
        <f t="shared" si="3"/>
        <v/>
      </c>
      <c r="N72" s="181" t="str">
        <f t="shared" si="4"/>
        <v/>
      </c>
      <c r="O72" s="166"/>
      <c r="P72" s="171"/>
      <c r="Q72" s="1238"/>
      <c r="R72" s="1239"/>
      <c r="S72" s="1238"/>
      <c r="T72" s="1239"/>
      <c r="U72" s="1238"/>
      <c r="V72" s="1239"/>
      <c r="W72" s="1238"/>
      <c r="X72" s="1239"/>
      <c r="Y72" s="558"/>
      <c r="Z72" s="559"/>
      <c r="AA72" s="1238"/>
      <c r="AB72" s="1254"/>
      <c r="AD72" s="1251"/>
      <c r="AE72" s="1252"/>
      <c r="AF72" s="1252"/>
      <c r="AG72" s="1253"/>
    </row>
    <row r="73" spans="1:33">
      <c r="A73" s="166"/>
      <c r="B73" s="170"/>
      <c r="C73" s="174"/>
      <c r="D73" s="174"/>
      <c r="E73" s="174"/>
      <c r="F73" s="174"/>
      <c r="G73" s="174"/>
      <c r="H73" s="174"/>
      <c r="I73" s="172" t="str">
        <f t="shared" si="5"/>
        <v/>
      </c>
      <c r="J73" s="174"/>
      <c r="K73" s="173" t="str">
        <f t="shared" si="6"/>
        <v/>
      </c>
      <c r="L73" s="181" t="str">
        <f t="shared" si="2"/>
        <v/>
      </c>
      <c r="M73" s="182" t="str">
        <f t="shared" si="3"/>
        <v/>
      </c>
      <c r="N73" s="181" t="str">
        <f t="shared" si="4"/>
        <v/>
      </c>
      <c r="O73" s="166"/>
      <c r="P73" s="171"/>
      <c r="Q73" s="1238"/>
      <c r="R73" s="1239"/>
      <c r="S73" s="1238"/>
      <c r="T73" s="1239"/>
      <c r="U73" s="1238"/>
      <c r="V73" s="1239"/>
      <c r="W73" s="1238"/>
      <c r="X73" s="1239"/>
      <c r="Y73" s="558"/>
      <c r="Z73" s="559"/>
      <c r="AA73" s="1238"/>
      <c r="AB73" s="1254"/>
      <c r="AD73" s="1251"/>
      <c r="AE73" s="1252"/>
      <c r="AF73" s="1252"/>
      <c r="AG73" s="1253"/>
    </row>
    <row r="74" spans="1:33">
      <c r="A74" s="166"/>
      <c r="B74" s="170"/>
      <c r="C74" s="174"/>
      <c r="D74" s="174"/>
      <c r="E74" s="174"/>
      <c r="F74" s="174"/>
      <c r="G74" s="174"/>
      <c r="H74" s="174"/>
      <c r="I74" s="172" t="str">
        <f t="shared" si="5"/>
        <v/>
      </c>
      <c r="J74" s="174"/>
      <c r="K74" s="173" t="str">
        <f t="shared" si="6"/>
        <v/>
      </c>
      <c r="L74" s="181" t="str">
        <f t="shared" si="2"/>
        <v/>
      </c>
      <c r="M74" s="182" t="str">
        <f t="shared" si="3"/>
        <v/>
      </c>
      <c r="N74" s="181" t="str">
        <f t="shared" si="4"/>
        <v/>
      </c>
      <c r="O74" s="166"/>
      <c r="P74" s="171"/>
      <c r="Q74" s="1238"/>
      <c r="R74" s="1239"/>
      <c r="S74" s="1238"/>
      <c r="T74" s="1239"/>
      <c r="U74" s="1238"/>
      <c r="V74" s="1239"/>
      <c r="W74" s="1238"/>
      <c r="X74" s="1239"/>
      <c r="Y74" s="558"/>
      <c r="Z74" s="559"/>
      <c r="AA74" s="1238"/>
      <c r="AB74" s="1254"/>
      <c r="AD74" s="1251"/>
      <c r="AE74" s="1252"/>
      <c r="AF74" s="1252"/>
      <c r="AG74" s="1253"/>
    </row>
    <row r="75" spans="1:33">
      <c r="A75" s="166"/>
      <c r="B75" s="170"/>
      <c r="C75" s="174"/>
      <c r="D75" s="174"/>
      <c r="E75" s="174"/>
      <c r="F75" s="174"/>
      <c r="G75" s="174"/>
      <c r="H75" s="174"/>
      <c r="I75" s="172" t="str">
        <f t="shared" si="5"/>
        <v/>
      </c>
      <c r="J75" s="174"/>
      <c r="K75" s="173" t="str">
        <f t="shared" si="6"/>
        <v/>
      </c>
      <c r="L75" s="181" t="str">
        <f t="shared" si="2"/>
        <v/>
      </c>
      <c r="M75" s="182" t="str">
        <f t="shared" si="3"/>
        <v/>
      </c>
      <c r="N75" s="181" t="str">
        <f t="shared" si="4"/>
        <v/>
      </c>
      <c r="O75" s="166"/>
      <c r="P75" s="171"/>
      <c r="Q75" s="1238"/>
      <c r="R75" s="1239"/>
      <c r="S75" s="1238"/>
      <c r="T75" s="1239"/>
      <c r="U75" s="1238"/>
      <c r="V75" s="1239"/>
      <c r="W75" s="1238"/>
      <c r="X75" s="1239"/>
      <c r="Y75" s="558"/>
      <c r="Z75" s="559"/>
      <c r="AA75" s="1238"/>
      <c r="AB75" s="1254"/>
      <c r="AD75" s="1251"/>
      <c r="AE75" s="1252"/>
      <c r="AF75" s="1252"/>
      <c r="AG75" s="1253"/>
    </row>
    <row r="76" spans="1:33">
      <c r="A76" s="166"/>
      <c r="B76" s="170"/>
      <c r="C76" s="174"/>
      <c r="D76" s="174"/>
      <c r="E76" s="174"/>
      <c r="F76" s="174"/>
      <c r="G76" s="174"/>
      <c r="H76" s="174"/>
      <c r="I76" s="172" t="str">
        <f t="shared" si="5"/>
        <v/>
      </c>
      <c r="J76" s="174"/>
      <c r="K76" s="173" t="str">
        <f t="shared" si="6"/>
        <v/>
      </c>
      <c r="L76" s="181" t="str">
        <f t="shared" si="2"/>
        <v/>
      </c>
      <c r="M76" s="182" t="str">
        <f t="shared" si="3"/>
        <v/>
      </c>
      <c r="N76" s="181" t="str">
        <f t="shared" si="4"/>
        <v/>
      </c>
      <c r="O76" s="166"/>
      <c r="P76" s="171"/>
      <c r="Q76" s="1238"/>
      <c r="R76" s="1239"/>
      <c r="S76" s="1238"/>
      <c r="T76" s="1239"/>
      <c r="U76" s="1238"/>
      <c r="V76" s="1239"/>
      <c r="W76" s="1238"/>
      <c r="X76" s="1239"/>
      <c r="Y76" s="558"/>
      <c r="Z76" s="559"/>
      <c r="AA76" s="1238"/>
      <c r="AB76" s="1254"/>
      <c r="AD76" s="1251"/>
      <c r="AE76" s="1252"/>
      <c r="AF76" s="1252"/>
      <c r="AG76" s="1253"/>
    </row>
    <row r="77" spans="1:33">
      <c r="A77" s="166"/>
      <c r="B77" s="170"/>
      <c r="C77" s="174"/>
      <c r="D77" s="174"/>
      <c r="E77" s="174"/>
      <c r="F77" s="174"/>
      <c r="G77" s="174"/>
      <c r="H77" s="174"/>
      <c r="I77" s="172" t="str">
        <f t="shared" si="5"/>
        <v/>
      </c>
      <c r="J77" s="174"/>
      <c r="K77" s="173" t="str">
        <f t="shared" si="6"/>
        <v/>
      </c>
      <c r="L77" s="181" t="str">
        <f t="shared" si="2"/>
        <v/>
      </c>
      <c r="M77" s="182" t="str">
        <f t="shared" si="3"/>
        <v/>
      </c>
      <c r="N77" s="181" t="str">
        <f t="shared" si="4"/>
        <v/>
      </c>
      <c r="O77" s="166"/>
      <c r="P77" s="171"/>
      <c r="Q77" s="1238"/>
      <c r="R77" s="1239"/>
      <c r="S77" s="1238"/>
      <c r="T77" s="1239"/>
      <c r="U77" s="1238"/>
      <c r="V77" s="1239"/>
      <c r="W77" s="1238"/>
      <c r="X77" s="1239"/>
      <c r="Y77" s="558"/>
      <c r="Z77" s="559"/>
      <c r="AA77" s="1238"/>
      <c r="AB77" s="1254"/>
      <c r="AD77" s="1251"/>
      <c r="AE77" s="1252"/>
      <c r="AF77" s="1252"/>
      <c r="AG77" s="1253"/>
    </row>
    <row r="78" spans="1:33">
      <c r="A78" s="166"/>
      <c r="B78" s="170"/>
      <c r="C78" s="174"/>
      <c r="D78" s="174"/>
      <c r="E78" s="174"/>
      <c r="F78" s="174"/>
      <c r="G78" s="174"/>
      <c r="H78" s="174"/>
      <c r="I78" s="172" t="str">
        <f t="shared" si="5"/>
        <v/>
      </c>
      <c r="J78" s="174"/>
      <c r="K78" s="173" t="str">
        <f t="shared" si="6"/>
        <v/>
      </c>
      <c r="L78" s="181" t="str">
        <f t="shared" si="2"/>
        <v/>
      </c>
      <c r="M78" s="182" t="str">
        <f t="shared" si="3"/>
        <v/>
      </c>
      <c r="N78" s="181" t="str">
        <f t="shared" si="4"/>
        <v/>
      </c>
      <c r="O78" s="166"/>
      <c r="P78" s="171"/>
      <c r="Q78" s="1238"/>
      <c r="R78" s="1239"/>
      <c r="S78" s="1238"/>
      <c r="T78" s="1239"/>
      <c r="U78" s="1238"/>
      <c r="V78" s="1239"/>
      <c r="W78" s="1238"/>
      <c r="X78" s="1239"/>
      <c r="Y78" s="558"/>
      <c r="Z78" s="559"/>
      <c r="AA78" s="1238"/>
      <c r="AB78" s="1254"/>
      <c r="AD78" s="1251"/>
      <c r="AE78" s="1252"/>
      <c r="AF78" s="1252"/>
      <c r="AG78" s="1253"/>
    </row>
    <row r="79" spans="1:33">
      <c r="A79" s="166"/>
      <c r="B79" s="170"/>
      <c r="C79" s="174"/>
      <c r="D79" s="174"/>
      <c r="E79" s="174"/>
      <c r="F79" s="174"/>
      <c r="G79" s="174"/>
      <c r="H79" s="174"/>
      <c r="I79" s="172" t="str">
        <f t="shared" si="5"/>
        <v/>
      </c>
      <c r="J79" s="174"/>
      <c r="K79" s="173" t="str">
        <f t="shared" si="6"/>
        <v/>
      </c>
      <c r="L79" s="181" t="str">
        <f t="shared" si="2"/>
        <v/>
      </c>
      <c r="M79" s="182" t="str">
        <f t="shared" si="3"/>
        <v/>
      </c>
      <c r="N79" s="181" t="str">
        <f t="shared" si="4"/>
        <v/>
      </c>
      <c r="O79" s="166"/>
      <c r="P79" s="171"/>
      <c r="Q79" s="1238"/>
      <c r="R79" s="1239"/>
      <c r="S79" s="1238"/>
      <c r="T79" s="1239"/>
      <c r="U79" s="1238"/>
      <c r="V79" s="1239"/>
      <c r="W79" s="1238"/>
      <c r="X79" s="1239"/>
      <c r="Y79" s="558"/>
      <c r="Z79" s="559"/>
      <c r="AA79" s="1238"/>
      <c r="AB79" s="1254"/>
      <c r="AD79" s="1251"/>
      <c r="AE79" s="1252"/>
      <c r="AF79" s="1252"/>
      <c r="AG79" s="1253"/>
    </row>
    <row r="80" spans="1:33">
      <c r="A80" s="166"/>
      <c r="B80" s="170"/>
      <c r="C80" s="174"/>
      <c r="D80" s="174"/>
      <c r="E80" s="174"/>
      <c r="F80" s="174"/>
      <c r="G80" s="174"/>
      <c r="H80" s="174"/>
      <c r="I80" s="172" t="str">
        <f t="shared" si="5"/>
        <v/>
      </c>
      <c r="J80" s="174"/>
      <c r="K80" s="173" t="str">
        <f t="shared" si="6"/>
        <v/>
      </c>
      <c r="L80" s="181" t="str">
        <f t="shared" si="2"/>
        <v/>
      </c>
      <c r="M80" s="182" t="str">
        <f t="shared" si="3"/>
        <v/>
      </c>
      <c r="N80" s="181" t="str">
        <f t="shared" si="4"/>
        <v/>
      </c>
      <c r="O80" s="166"/>
      <c r="P80" s="171"/>
      <c r="Q80" s="1238"/>
      <c r="R80" s="1239"/>
      <c r="S80" s="1238"/>
      <c r="T80" s="1239"/>
      <c r="U80" s="1238"/>
      <c r="V80" s="1239"/>
      <c r="W80" s="1238"/>
      <c r="X80" s="1239"/>
      <c r="Y80" s="558"/>
      <c r="Z80" s="559"/>
      <c r="AA80" s="1238"/>
      <c r="AB80" s="1254"/>
      <c r="AD80" s="1251"/>
      <c r="AE80" s="1252"/>
      <c r="AF80" s="1252"/>
      <c r="AG80" s="1253"/>
    </row>
    <row r="81" spans="1:33">
      <c r="A81" s="166"/>
      <c r="B81" s="170"/>
      <c r="C81" s="174"/>
      <c r="D81" s="174"/>
      <c r="E81" s="174"/>
      <c r="F81" s="174"/>
      <c r="G81" s="174"/>
      <c r="H81" s="174"/>
      <c r="I81" s="172" t="str">
        <f t="shared" si="5"/>
        <v/>
      </c>
      <c r="J81" s="174"/>
      <c r="K81" s="173" t="str">
        <f t="shared" si="6"/>
        <v/>
      </c>
      <c r="L81" s="181" t="str">
        <f t="shared" si="2"/>
        <v/>
      </c>
      <c r="M81" s="182" t="str">
        <f t="shared" si="3"/>
        <v/>
      </c>
      <c r="N81" s="181" t="str">
        <f t="shared" si="4"/>
        <v/>
      </c>
      <c r="O81" s="166"/>
      <c r="P81" s="171"/>
      <c r="Q81" s="1238"/>
      <c r="R81" s="1239"/>
      <c r="S81" s="1238"/>
      <c r="T81" s="1239"/>
      <c r="U81" s="1238"/>
      <c r="V81" s="1239"/>
      <c r="W81" s="1238"/>
      <c r="X81" s="1239"/>
      <c r="Y81" s="558"/>
      <c r="Z81" s="559"/>
      <c r="AA81" s="1238"/>
      <c r="AB81" s="1254"/>
      <c r="AD81" s="1251"/>
      <c r="AE81" s="1252"/>
      <c r="AF81" s="1252"/>
      <c r="AG81" s="1253"/>
    </row>
    <row r="82" spans="1:33">
      <c r="A82" s="166"/>
      <c r="B82" s="170"/>
      <c r="C82" s="174"/>
      <c r="D82" s="174"/>
      <c r="E82" s="174"/>
      <c r="F82" s="174"/>
      <c r="G82" s="174"/>
      <c r="H82" s="174"/>
      <c r="I82" s="172" t="str">
        <f t="shared" ref="I82:I113" si="7">IF(G82+0.5*H82=0,"",G82+0.5*H82)</f>
        <v/>
      </c>
      <c r="J82" s="174"/>
      <c r="K82" s="173" t="str">
        <f t="shared" ref="K82:K113" si="8">IF(J82="","",IFERROR(J82/F82,"Incomplete"))</f>
        <v/>
      </c>
      <c r="L82" s="181" t="str">
        <f t="shared" si="2"/>
        <v/>
      </c>
      <c r="M82" s="182" t="str">
        <f t="shared" si="3"/>
        <v/>
      </c>
      <c r="N82" s="181" t="str">
        <f t="shared" si="4"/>
        <v/>
      </c>
      <c r="O82" s="166"/>
      <c r="P82" s="171"/>
      <c r="Q82" s="1238"/>
      <c r="R82" s="1239"/>
      <c r="S82" s="1238"/>
      <c r="T82" s="1239"/>
      <c r="U82" s="1238"/>
      <c r="V82" s="1239"/>
      <c r="W82" s="1238"/>
      <c r="X82" s="1239"/>
      <c r="Y82" s="558"/>
      <c r="Z82" s="559"/>
      <c r="AA82" s="1238"/>
      <c r="AB82" s="1254"/>
      <c r="AD82" s="1251"/>
      <c r="AE82" s="1252"/>
      <c r="AF82" s="1252"/>
      <c r="AG82" s="1253"/>
    </row>
    <row r="83" spans="1:33">
      <c r="A83" s="166"/>
      <c r="B83" s="170"/>
      <c r="C83" s="174"/>
      <c r="D83" s="174"/>
      <c r="E83" s="174"/>
      <c r="F83" s="174"/>
      <c r="G83" s="174"/>
      <c r="H83" s="174"/>
      <c r="I83" s="172" t="str">
        <f t="shared" si="7"/>
        <v/>
      </c>
      <c r="J83" s="174"/>
      <c r="K83" s="173" t="str">
        <f t="shared" si="8"/>
        <v/>
      </c>
      <c r="L83" s="181" t="str">
        <f t="shared" ref="L83:L113" si="9">IF(I83="","",IF(K83="","",IF(E83="","Input Costs",(I83*E83))))</f>
        <v/>
      </c>
      <c r="M83" s="182" t="str">
        <f t="shared" ref="M83:M113" si="10">IF(L83="","",IF(E83="","",IF(L83/$L180&gt;0.25,0.25,L83/$L180)))</f>
        <v/>
      </c>
      <c r="N83" s="181" t="str">
        <f t="shared" ref="N83:N113" si="11">IF(L83="","",IF(E83="","",MIN(L83,0.25*$L180)))</f>
        <v/>
      </c>
      <c r="O83" s="166"/>
      <c r="P83" s="171"/>
      <c r="Q83" s="1238"/>
      <c r="R83" s="1239"/>
      <c r="S83" s="1238"/>
      <c r="T83" s="1239"/>
      <c r="U83" s="1238"/>
      <c r="V83" s="1239"/>
      <c r="W83" s="1238"/>
      <c r="X83" s="1239"/>
      <c r="Y83" s="558"/>
      <c r="Z83" s="559"/>
      <c r="AA83" s="1238"/>
      <c r="AB83" s="1254"/>
      <c r="AD83" s="1251"/>
      <c r="AE83" s="1252"/>
      <c r="AF83" s="1252"/>
      <c r="AG83" s="1253"/>
    </row>
    <row r="84" spans="1:33">
      <c r="A84" s="166"/>
      <c r="B84" s="170"/>
      <c r="C84" s="174"/>
      <c r="D84" s="174"/>
      <c r="E84" s="174"/>
      <c r="F84" s="174"/>
      <c r="G84" s="174"/>
      <c r="H84" s="174"/>
      <c r="I84" s="172" t="str">
        <f t="shared" si="7"/>
        <v/>
      </c>
      <c r="J84" s="174"/>
      <c r="K84" s="173" t="str">
        <f t="shared" si="8"/>
        <v/>
      </c>
      <c r="L84" s="181" t="str">
        <f t="shared" si="9"/>
        <v/>
      </c>
      <c r="M84" s="182" t="str">
        <f t="shared" si="10"/>
        <v/>
      </c>
      <c r="N84" s="181" t="str">
        <f t="shared" si="11"/>
        <v/>
      </c>
      <c r="O84" s="166"/>
      <c r="P84" s="171"/>
      <c r="Q84" s="1238"/>
      <c r="R84" s="1239"/>
      <c r="S84" s="1238"/>
      <c r="T84" s="1239"/>
      <c r="U84" s="1238"/>
      <c r="V84" s="1239"/>
      <c r="W84" s="1238"/>
      <c r="X84" s="1239"/>
      <c r="Y84" s="558"/>
      <c r="Z84" s="559"/>
      <c r="AA84" s="1238"/>
      <c r="AB84" s="1254"/>
      <c r="AD84" s="1251"/>
      <c r="AE84" s="1252"/>
      <c r="AF84" s="1252"/>
      <c r="AG84" s="1253"/>
    </row>
    <row r="85" spans="1:33">
      <c r="A85" s="166"/>
      <c r="B85" s="170"/>
      <c r="C85" s="174"/>
      <c r="D85" s="174"/>
      <c r="E85" s="174"/>
      <c r="F85" s="174"/>
      <c r="G85" s="174"/>
      <c r="H85" s="174"/>
      <c r="I85" s="172" t="str">
        <f t="shared" si="7"/>
        <v/>
      </c>
      <c r="J85" s="174"/>
      <c r="K85" s="173" t="str">
        <f t="shared" si="8"/>
        <v/>
      </c>
      <c r="L85" s="181" t="str">
        <f t="shared" si="9"/>
        <v/>
      </c>
      <c r="M85" s="182" t="str">
        <f t="shared" si="10"/>
        <v/>
      </c>
      <c r="N85" s="181" t="str">
        <f t="shared" si="11"/>
        <v/>
      </c>
      <c r="O85" s="166"/>
      <c r="P85" s="171"/>
      <c r="Q85" s="1238"/>
      <c r="R85" s="1239"/>
      <c r="S85" s="1238"/>
      <c r="T85" s="1239"/>
      <c r="U85" s="1238"/>
      <c r="V85" s="1239"/>
      <c r="W85" s="1238"/>
      <c r="X85" s="1239"/>
      <c r="Y85" s="558"/>
      <c r="Z85" s="559"/>
      <c r="AA85" s="1238"/>
      <c r="AB85" s="1254"/>
      <c r="AD85" s="1251"/>
      <c r="AE85" s="1252"/>
      <c r="AF85" s="1252"/>
      <c r="AG85" s="1253"/>
    </row>
    <row r="86" spans="1:33">
      <c r="A86" s="166"/>
      <c r="B86" s="170"/>
      <c r="C86" s="174"/>
      <c r="D86" s="174"/>
      <c r="E86" s="174"/>
      <c r="F86" s="174"/>
      <c r="G86" s="174"/>
      <c r="H86" s="174"/>
      <c r="I86" s="172" t="str">
        <f t="shared" si="7"/>
        <v/>
      </c>
      <c r="J86" s="174"/>
      <c r="K86" s="173" t="str">
        <f t="shared" si="8"/>
        <v/>
      </c>
      <c r="L86" s="181" t="str">
        <f t="shared" si="9"/>
        <v/>
      </c>
      <c r="M86" s="182" t="str">
        <f t="shared" si="10"/>
        <v/>
      </c>
      <c r="N86" s="181" t="str">
        <f t="shared" si="11"/>
        <v/>
      </c>
      <c r="O86" s="166"/>
      <c r="P86" s="171"/>
      <c r="Q86" s="1238"/>
      <c r="R86" s="1239"/>
      <c r="S86" s="1238"/>
      <c r="T86" s="1239"/>
      <c r="U86" s="1238"/>
      <c r="V86" s="1239"/>
      <c r="W86" s="1238"/>
      <c r="X86" s="1239"/>
      <c r="Y86" s="558"/>
      <c r="Z86" s="559"/>
      <c r="AA86" s="1238"/>
      <c r="AB86" s="1254"/>
      <c r="AD86" s="1251"/>
      <c r="AE86" s="1252"/>
      <c r="AF86" s="1252"/>
      <c r="AG86" s="1253"/>
    </row>
    <row r="87" spans="1:33">
      <c r="A87" s="166"/>
      <c r="B87" s="170"/>
      <c r="C87" s="174"/>
      <c r="D87" s="174"/>
      <c r="E87" s="174"/>
      <c r="F87" s="174"/>
      <c r="G87" s="174"/>
      <c r="H87" s="174"/>
      <c r="I87" s="172" t="str">
        <f t="shared" si="7"/>
        <v/>
      </c>
      <c r="J87" s="174"/>
      <c r="K87" s="173" t="str">
        <f t="shared" si="8"/>
        <v/>
      </c>
      <c r="L87" s="181" t="str">
        <f t="shared" si="9"/>
        <v/>
      </c>
      <c r="M87" s="182" t="str">
        <f t="shared" si="10"/>
        <v/>
      </c>
      <c r="N87" s="181" t="str">
        <f t="shared" si="11"/>
        <v/>
      </c>
      <c r="O87" s="166"/>
      <c r="P87" s="171"/>
      <c r="Q87" s="1238"/>
      <c r="R87" s="1239"/>
      <c r="S87" s="1238"/>
      <c r="T87" s="1239"/>
      <c r="U87" s="1238"/>
      <c r="V87" s="1239"/>
      <c r="W87" s="1238"/>
      <c r="X87" s="1239"/>
      <c r="Y87" s="558"/>
      <c r="Z87" s="559"/>
      <c r="AA87" s="1238"/>
      <c r="AB87" s="1254"/>
      <c r="AD87" s="1251"/>
      <c r="AE87" s="1252"/>
      <c r="AF87" s="1252"/>
      <c r="AG87" s="1253"/>
    </row>
    <row r="88" spans="1:33">
      <c r="A88" s="166"/>
      <c r="B88" s="170"/>
      <c r="C88" s="174"/>
      <c r="D88" s="174"/>
      <c r="E88" s="174"/>
      <c r="F88" s="174"/>
      <c r="G88" s="174"/>
      <c r="H88" s="174"/>
      <c r="I88" s="172" t="str">
        <f t="shared" si="7"/>
        <v/>
      </c>
      <c r="J88" s="174"/>
      <c r="K88" s="173" t="str">
        <f t="shared" si="8"/>
        <v/>
      </c>
      <c r="L88" s="181" t="str">
        <f t="shared" si="9"/>
        <v/>
      </c>
      <c r="M88" s="182" t="str">
        <f t="shared" si="10"/>
        <v/>
      </c>
      <c r="N88" s="181" t="str">
        <f t="shared" si="11"/>
        <v/>
      </c>
      <c r="O88" s="166"/>
      <c r="P88" s="171"/>
      <c r="Q88" s="1238"/>
      <c r="R88" s="1239"/>
      <c r="S88" s="1238"/>
      <c r="T88" s="1239"/>
      <c r="U88" s="1238"/>
      <c r="V88" s="1239"/>
      <c r="W88" s="1238"/>
      <c r="X88" s="1239"/>
      <c r="Y88" s="558"/>
      <c r="Z88" s="559"/>
      <c r="AA88" s="1238"/>
      <c r="AB88" s="1254"/>
      <c r="AD88" s="1251"/>
      <c r="AE88" s="1252"/>
      <c r="AF88" s="1252"/>
      <c r="AG88" s="1253"/>
    </row>
    <row r="89" spans="1:33">
      <c r="A89" s="166"/>
      <c r="B89" s="170"/>
      <c r="C89" s="174"/>
      <c r="D89" s="174"/>
      <c r="E89" s="174"/>
      <c r="F89" s="174"/>
      <c r="G89" s="174"/>
      <c r="H89" s="174"/>
      <c r="I89" s="172" t="str">
        <f t="shared" si="7"/>
        <v/>
      </c>
      <c r="J89" s="174"/>
      <c r="K89" s="173" t="str">
        <f t="shared" si="8"/>
        <v/>
      </c>
      <c r="L89" s="181" t="str">
        <f t="shared" si="9"/>
        <v/>
      </c>
      <c r="M89" s="182" t="str">
        <f t="shared" si="10"/>
        <v/>
      </c>
      <c r="N89" s="181" t="str">
        <f t="shared" si="11"/>
        <v/>
      </c>
      <c r="O89" s="166"/>
      <c r="P89" s="171"/>
      <c r="Q89" s="1238"/>
      <c r="R89" s="1239"/>
      <c r="S89" s="1238"/>
      <c r="T89" s="1239"/>
      <c r="U89" s="1238"/>
      <c r="V89" s="1239"/>
      <c r="W89" s="1238"/>
      <c r="X89" s="1239"/>
      <c r="Y89" s="558"/>
      <c r="Z89" s="559"/>
      <c r="AA89" s="1238"/>
      <c r="AB89" s="1254"/>
      <c r="AD89" s="1251"/>
      <c r="AE89" s="1252"/>
      <c r="AF89" s="1252"/>
      <c r="AG89" s="1253"/>
    </row>
    <row r="90" spans="1:33">
      <c r="A90" s="166"/>
      <c r="B90" s="170"/>
      <c r="C90" s="174"/>
      <c r="D90" s="174"/>
      <c r="E90" s="174"/>
      <c r="F90" s="174"/>
      <c r="G90" s="174"/>
      <c r="H90" s="174"/>
      <c r="I90" s="172" t="str">
        <f t="shared" si="7"/>
        <v/>
      </c>
      <c r="J90" s="174"/>
      <c r="K90" s="173" t="str">
        <f t="shared" si="8"/>
        <v/>
      </c>
      <c r="L90" s="181" t="str">
        <f t="shared" si="9"/>
        <v/>
      </c>
      <c r="M90" s="182" t="str">
        <f t="shared" si="10"/>
        <v/>
      </c>
      <c r="N90" s="181" t="str">
        <f t="shared" si="11"/>
        <v/>
      </c>
      <c r="O90" s="166"/>
      <c r="P90" s="171"/>
      <c r="Q90" s="1238"/>
      <c r="R90" s="1239"/>
      <c r="S90" s="1238"/>
      <c r="T90" s="1239"/>
      <c r="U90" s="1238"/>
      <c r="V90" s="1239"/>
      <c r="W90" s="1238"/>
      <c r="X90" s="1239"/>
      <c r="Y90" s="558"/>
      <c r="Z90" s="559"/>
      <c r="AA90" s="1238"/>
      <c r="AB90" s="1254"/>
      <c r="AD90" s="1251"/>
      <c r="AE90" s="1252"/>
      <c r="AF90" s="1252"/>
      <c r="AG90" s="1253"/>
    </row>
    <row r="91" spans="1:33">
      <c r="A91" s="166"/>
      <c r="B91" s="170"/>
      <c r="C91" s="174"/>
      <c r="D91" s="174"/>
      <c r="E91" s="174"/>
      <c r="F91" s="174"/>
      <c r="G91" s="174"/>
      <c r="H91" s="174"/>
      <c r="I91" s="172" t="str">
        <f t="shared" si="7"/>
        <v/>
      </c>
      <c r="J91" s="174"/>
      <c r="K91" s="173" t="str">
        <f t="shared" si="8"/>
        <v/>
      </c>
      <c r="L91" s="181" t="str">
        <f t="shared" si="9"/>
        <v/>
      </c>
      <c r="M91" s="182" t="str">
        <f t="shared" si="10"/>
        <v/>
      </c>
      <c r="N91" s="181" t="str">
        <f t="shared" si="11"/>
        <v/>
      </c>
      <c r="O91" s="166"/>
      <c r="P91" s="171"/>
      <c r="Q91" s="1238"/>
      <c r="R91" s="1239"/>
      <c r="S91" s="1238"/>
      <c r="T91" s="1239"/>
      <c r="U91" s="1238"/>
      <c r="V91" s="1239"/>
      <c r="W91" s="1238"/>
      <c r="X91" s="1239"/>
      <c r="Y91" s="558"/>
      <c r="Z91" s="559"/>
      <c r="AA91" s="1238"/>
      <c r="AB91" s="1254"/>
      <c r="AD91" s="1251"/>
      <c r="AE91" s="1252"/>
      <c r="AF91" s="1252"/>
      <c r="AG91" s="1253"/>
    </row>
    <row r="92" spans="1:33">
      <c r="A92" s="166"/>
      <c r="B92" s="170"/>
      <c r="C92" s="174"/>
      <c r="D92" s="174"/>
      <c r="E92" s="174"/>
      <c r="F92" s="174"/>
      <c r="G92" s="174"/>
      <c r="H92" s="174"/>
      <c r="I92" s="172" t="str">
        <f t="shared" si="7"/>
        <v/>
      </c>
      <c r="J92" s="174"/>
      <c r="K92" s="173" t="str">
        <f t="shared" si="8"/>
        <v/>
      </c>
      <c r="L92" s="181" t="str">
        <f t="shared" si="9"/>
        <v/>
      </c>
      <c r="M92" s="182" t="str">
        <f t="shared" si="10"/>
        <v/>
      </c>
      <c r="N92" s="181" t="str">
        <f t="shared" si="11"/>
        <v/>
      </c>
      <c r="O92" s="166"/>
      <c r="P92" s="171"/>
      <c r="Q92" s="1238"/>
      <c r="R92" s="1239"/>
      <c r="S92" s="1238"/>
      <c r="T92" s="1239"/>
      <c r="U92" s="1238"/>
      <c r="V92" s="1239"/>
      <c r="W92" s="1238"/>
      <c r="X92" s="1239"/>
      <c r="Y92" s="558"/>
      <c r="Z92" s="559"/>
      <c r="AA92" s="1238"/>
      <c r="AB92" s="1254"/>
      <c r="AD92" s="1251"/>
      <c r="AE92" s="1252"/>
      <c r="AF92" s="1252"/>
      <c r="AG92" s="1253"/>
    </row>
    <row r="93" spans="1:33">
      <c r="A93" s="166"/>
      <c r="B93" s="170"/>
      <c r="C93" s="174"/>
      <c r="D93" s="174"/>
      <c r="E93" s="174"/>
      <c r="F93" s="174"/>
      <c r="G93" s="174"/>
      <c r="H93" s="174"/>
      <c r="I93" s="172" t="str">
        <f t="shared" si="7"/>
        <v/>
      </c>
      <c r="J93" s="174"/>
      <c r="K93" s="173" t="str">
        <f t="shared" si="8"/>
        <v/>
      </c>
      <c r="L93" s="181" t="str">
        <f t="shared" si="9"/>
        <v/>
      </c>
      <c r="M93" s="182" t="str">
        <f t="shared" si="10"/>
        <v/>
      </c>
      <c r="N93" s="181" t="str">
        <f t="shared" si="11"/>
        <v/>
      </c>
      <c r="O93" s="166"/>
      <c r="P93" s="171"/>
      <c r="Q93" s="1238"/>
      <c r="R93" s="1239"/>
      <c r="S93" s="1238"/>
      <c r="T93" s="1239"/>
      <c r="U93" s="1238"/>
      <c r="V93" s="1239"/>
      <c r="W93" s="1238"/>
      <c r="X93" s="1239"/>
      <c r="Y93" s="558"/>
      <c r="Z93" s="559"/>
      <c r="AA93" s="1238"/>
      <c r="AB93" s="1254"/>
      <c r="AD93" s="1251"/>
      <c r="AE93" s="1252"/>
      <c r="AF93" s="1252"/>
      <c r="AG93" s="1253"/>
    </row>
    <row r="94" spans="1:33">
      <c r="A94" s="166"/>
      <c r="B94" s="170"/>
      <c r="C94" s="174"/>
      <c r="D94" s="174"/>
      <c r="E94" s="174"/>
      <c r="F94" s="174"/>
      <c r="G94" s="174"/>
      <c r="H94" s="174"/>
      <c r="I94" s="172" t="str">
        <f t="shared" si="7"/>
        <v/>
      </c>
      <c r="J94" s="174"/>
      <c r="K94" s="173" t="str">
        <f t="shared" si="8"/>
        <v/>
      </c>
      <c r="L94" s="181" t="str">
        <f t="shared" si="9"/>
        <v/>
      </c>
      <c r="M94" s="182" t="str">
        <f t="shared" si="10"/>
        <v/>
      </c>
      <c r="N94" s="181" t="str">
        <f t="shared" si="11"/>
        <v/>
      </c>
      <c r="O94" s="166"/>
      <c r="P94" s="171"/>
      <c r="Q94" s="1238"/>
      <c r="R94" s="1239"/>
      <c r="S94" s="1238"/>
      <c r="T94" s="1239"/>
      <c r="U94" s="1238"/>
      <c r="V94" s="1239"/>
      <c r="W94" s="1238"/>
      <c r="X94" s="1239"/>
      <c r="Y94" s="558"/>
      <c r="Z94" s="559"/>
      <c r="AA94" s="1238"/>
      <c r="AB94" s="1254"/>
      <c r="AD94" s="1251"/>
      <c r="AE94" s="1252"/>
      <c r="AF94" s="1252"/>
      <c r="AG94" s="1253"/>
    </row>
    <row r="95" spans="1:33">
      <c r="A95" s="166"/>
      <c r="B95" s="170"/>
      <c r="C95" s="174"/>
      <c r="D95" s="174"/>
      <c r="E95" s="174"/>
      <c r="F95" s="174"/>
      <c r="G95" s="174"/>
      <c r="H95" s="174"/>
      <c r="I95" s="172" t="str">
        <f t="shared" si="7"/>
        <v/>
      </c>
      <c r="J95" s="174"/>
      <c r="K95" s="173" t="str">
        <f t="shared" si="8"/>
        <v/>
      </c>
      <c r="L95" s="181" t="str">
        <f t="shared" si="9"/>
        <v/>
      </c>
      <c r="M95" s="182" t="str">
        <f t="shared" si="10"/>
        <v/>
      </c>
      <c r="N95" s="181" t="str">
        <f t="shared" si="11"/>
        <v/>
      </c>
      <c r="O95" s="166"/>
      <c r="P95" s="171"/>
      <c r="Q95" s="1238"/>
      <c r="R95" s="1239"/>
      <c r="S95" s="1238"/>
      <c r="T95" s="1239"/>
      <c r="U95" s="1238"/>
      <c r="V95" s="1239"/>
      <c r="W95" s="1238"/>
      <c r="X95" s="1239"/>
      <c r="Y95" s="558"/>
      <c r="Z95" s="559"/>
      <c r="AA95" s="1238"/>
      <c r="AB95" s="1254"/>
      <c r="AD95" s="1251"/>
      <c r="AE95" s="1252"/>
      <c r="AF95" s="1252"/>
      <c r="AG95" s="1253"/>
    </row>
    <row r="96" spans="1:33">
      <c r="A96" s="166"/>
      <c r="B96" s="170"/>
      <c r="C96" s="174"/>
      <c r="D96" s="174"/>
      <c r="E96" s="174"/>
      <c r="F96" s="174"/>
      <c r="G96" s="174"/>
      <c r="H96" s="174"/>
      <c r="I96" s="172" t="str">
        <f t="shared" si="7"/>
        <v/>
      </c>
      <c r="J96" s="174"/>
      <c r="K96" s="173" t="str">
        <f t="shared" si="8"/>
        <v/>
      </c>
      <c r="L96" s="181" t="str">
        <f t="shared" si="9"/>
        <v/>
      </c>
      <c r="M96" s="182" t="str">
        <f t="shared" si="10"/>
        <v/>
      </c>
      <c r="N96" s="181" t="str">
        <f t="shared" si="11"/>
        <v/>
      </c>
      <c r="O96" s="166"/>
      <c r="P96" s="171"/>
      <c r="Q96" s="1238"/>
      <c r="R96" s="1239"/>
      <c r="S96" s="1238"/>
      <c r="T96" s="1239"/>
      <c r="U96" s="1238"/>
      <c r="V96" s="1239"/>
      <c r="W96" s="1238"/>
      <c r="X96" s="1239"/>
      <c r="Y96" s="558"/>
      <c r="Z96" s="559"/>
      <c r="AA96" s="1238"/>
      <c r="AB96" s="1254"/>
      <c r="AD96" s="1251"/>
      <c r="AE96" s="1252"/>
      <c r="AF96" s="1252"/>
      <c r="AG96" s="1253"/>
    </row>
    <row r="97" spans="1:33">
      <c r="A97" s="166"/>
      <c r="B97" s="170"/>
      <c r="C97" s="174"/>
      <c r="D97" s="174"/>
      <c r="E97" s="174"/>
      <c r="F97" s="174"/>
      <c r="G97" s="174"/>
      <c r="H97" s="174"/>
      <c r="I97" s="172" t="str">
        <f t="shared" si="7"/>
        <v/>
      </c>
      <c r="J97" s="174"/>
      <c r="K97" s="173" t="str">
        <f t="shared" si="8"/>
        <v/>
      </c>
      <c r="L97" s="181" t="str">
        <f t="shared" si="9"/>
        <v/>
      </c>
      <c r="M97" s="182" t="str">
        <f t="shared" si="10"/>
        <v/>
      </c>
      <c r="N97" s="181" t="str">
        <f t="shared" si="11"/>
        <v/>
      </c>
      <c r="O97" s="166"/>
      <c r="P97" s="171"/>
      <c r="Q97" s="1238"/>
      <c r="R97" s="1239"/>
      <c r="S97" s="1238"/>
      <c r="T97" s="1239"/>
      <c r="U97" s="1238"/>
      <c r="V97" s="1239"/>
      <c r="W97" s="1238"/>
      <c r="X97" s="1239"/>
      <c r="Y97" s="558"/>
      <c r="Z97" s="559"/>
      <c r="AA97" s="1238"/>
      <c r="AB97" s="1254"/>
      <c r="AD97" s="1251"/>
      <c r="AE97" s="1252"/>
      <c r="AF97" s="1252"/>
      <c r="AG97" s="1253"/>
    </row>
    <row r="98" spans="1:33">
      <c r="A98" s="166"/>
      <c r="B98" s="170"/>
      <c r="C98" s="174"/>
      <c r="D98" s="174"/>
      <c r="E98" s="174"/>
      <c r="F98" s="174"/>
      <c r="G98" s="174"/>
      <c r="H98" s="174"/>
      <c r="I98" s="172" t="str">
        <f t="shared" si="7"/>
        <v/>
      </c>
      <c r="J98" s="174"/>
      <c r="K98" s="173" t="str">
        <f t="shared" si="8"/>
        <v/>
      </c>
      <c r="L98" s="181" t="str">
        <f t="shared" si="9"/>
        <v/>
      </c>
      <c r="M98" s="182" t="str">
        <f t="shared" si="10"/>
        <v/>
      </c>
      <c r="N98" s="181" t="str">
        <f t="shared" si="11"/>
        <v/>
      </c>
      <c r="O98" s="166"/>
      <c r="P98" s="171"/>
      <c r="Q98" s="1238"/>
      <c r="R98" s="1239"/>
      <c r="S98" s="1238"/>
      <c r="T98" s="1239"/>
      <c r="U98" s="1238"/>
      <c r="V98" s="1239"/>
      <c r="W98" s="1238"/>
      <c r="X98" s="1239"/>
      <c r="Y98" s="558"/>
      <c r="Z98" s="559"/>
      <c r="AA98" s="1238"/>
      <c r="AB98" s="1254"/>
      <c r="AD98" s="1251"/>
      <c r="AE98" s="1252"/>
      <c r="AF98" s="1252"/>
      <c r="AG98" s="1253"/>
    </row>
    <row r="99" spans="1:33">
      <c r="A99" s="166"/>
      <c r="B99" s="170"/>
      <c r="C99" s="174"/>
      <c r="D99" s="174"/>
      <c r="E99" s="174"/>
      <c r="F99" s="174"/>
      <c r="G99" s="174"/>
      <c r="H99" s="174"/>
      <c r="I99" s="172" t="str">
        <f t="shared" si="7"/>
        <v/>
      </c>
      <c r="J99" s="174"/>
      <c r="K99" s="173" t="str">
        <f t="shared" si="8"/>
        <v/>
      </c>
      <c r="L99" s="181" t="str">
        <f t="shared" si="9"/>
        <v/>
      </c>
      <c r="M99" s="182" t="str">
        <f t="shared" si="10"/>
        <v/>
      </c>
      <c r="N99" s="181" t="str">
        <f t="shared" si="11"/>
        <v/>
      </c>
      <c r="O99" s="166"/>
      <c r="P99" s="171"/>
      <c r="Q99" s="1238"/>
      <c r="R99" s="1239"/>
      <c r="S99" s="1238"/>
      <c r="T99" s="1239"/>
      <c r="U99" s="1238"/>
      <c r="V99" s="1239"/>
      <c r="W99" s="1238"/>
      <c r="X99" s="1239"/>
      <c r="Y99" s="558"/>
      <c r="Z99" s="559"/>
      <c r="AA99" s="1238"/>
      <c r="AB99" s="1254"/>
      <c r="AD99" s="1251"/>
      <c r="AE99" s="1252"/>
      <c r="AF99" s="1252"/>
      <c r="AG99" s="1253"/>
    </row>
    <row r="100" spans="1:33">
      <c r="A100" s="166"/>
      <c r="B100" s="170"/>
      <c r="C100" s="174"/>
      <c r="D100" s="174"/>
      <c r="E100" s="174"/>
      <c r="F100" s="174"/>
      <c r="G100" s="174"/>
      <c r="H100" s="174"/>
      <c r="I100" s="172" t="str">
        <f t="shared" si="7"/>
        <v/>
      </c>
      <c r="J100" s="174"/>
      <c r="K100" s="173" t="str">
        <f t="shared" si="8"/>
        <v/>
      </c>
      <c r="L100" s="181" t="str">
        <f t="shared" si="9"/>
        <v/>
      </c>
      <c r="M100" s="182" t="str">
        <f t="shared" si="10"/>
        <v/>
      </c>
      <c r="N100" s="181" t="str">
        <f t="shared" si="11"/>
        <v/>
      </c>
      <c r="O100" s="166"/>
      <c r="P100" s="171"/>
      <c r="Q100" s="1238"/>
      <c r="R100" s="1239"/>
      <c r="S100" s="1238"/>
      <c r="T100" s="1239"/>
      <c r="U100" s="1238"/>
      <c r="V100" s="1239"/>
      <c r="W100" s="1238"/>
      <c r="X100" s="1239"/>
      <c r="Y100" s="558"/>
      <c r="Z100" s="559"/>
      <c r="AA100" s="1238"/>
      <c r="AB100" s="1254"/>
      <c r="AD100" s="1251"/>
      <c r="AE100" s="1252"/>
      <c r="AF100" s="1252"/>
      <c r="AG100" s="1253"/>
    </row>
    <row r="101" spans="1:33">
      <c r="A101" s="166"/>
      <c r="B101" s="170"/>
      <c r="C101" s="174"/>
      <c r="D101" s="174"/>
      <c r="E101" s="174"/>
      <c r="F101" s="174"/>
      <c r="G101" s="174"/>
      <c r="H101" s="174"/>
      <c r="I101" s="172" t="str">
        <f t="shared" si="7"/>
        <v/>
      </c>
      <c r="J101" s="174"/>
      <c r="K101" s="173" t="str">
        <f t="shared" si="8"/>
        <v/>
      </c>
      <c r="L101" s="181" t="str">
        <f t="shared" si="9"/>
        <v/>
      </c>
      <c r="M101" s="182" t="str">
        <f t="shared" si="10"/>
        <v/>
      </c>
      <c r="N101" s="181" t="str">
        <f t="shared" si="11"/>
        <v/>
      </c>
      <c r="O101" s="166"/>
      <c r="P101" s="171"/>
      <c r="Q101" s="1238"/>
      <c r="R101" s="1239"/>
      <c r="S101" s="1238"/>
      <c r="T101" s="1239"/>
      <c r="U101" s="1238"/>
      <c r="V101" s="1239"/>
      <c r="W101" s="1238"/>
      <c r="X101" s="1239"/>
      <c r="Y101" s="558"/>
      <c r="Z101" s="559"/>
      <c r="AA101" s="1238"/>
      <c r="AB101" s="1254"/>
      <c r="AD101" s="1251"/>
      <c r="AE101" s="1252"/>
      <c r="AF101" s="1252"/>
      <c r="AG101" s="1253"/>
    </row>
    <row r="102" spans="1:33">
      <c r="A102" s="166"/>
      <c r="B102" s="170"/>
      <c r="C102" s="174"/>
      <c r="D102" s="174"/>
      <c r="E102" s="174"/>
      <c r="F102" s="174"/>
      <c r="G102" s="174"/>
      <c r="H102" s="174"/>
      <c r="I102" s="172" t="str">
        <f t="shared" si="7"/>
        <v/>
      </c>
      <c r="J102" s="174"/>
      <c r="K102" s="173" t="str">
        <f t="shared" si="8"/>
        <v/>
      </c>
      <c r="L102" s="181" t="str">
        <f t="shared" si="9"/>
        <v/>
      </c>
      <c r="M102" s="182" t="str">
        <f t="shared" si="10"/>
        <v/>
      </c>
      <c r="N102" s="181" t="str">
        <f t="shared" si="11"/>
        <v/>
      </c>
      <c r="O102" s="166"/>
      <c r="P102" s="171"/>
      <c r="Q102" s="1238"/>
      <c r="R102" s="1239"/>
      <c r="S102" s="1238"/>
      <c r="T102" s="1239"/>
      <c r="U102" s="1238"/>
      <c r="V102" s="1239"/>
      <c r="W102" s="1238"/>
      <c r="X102" s="1239"/>
      <c r="Y102" s="558"/>
      <c r="Z102" s="559"/>
      <c r="AA102" s="1238"/>
      <c r="AB102" s="1254"/>
      <c r="AD102" s="1251"/>
      <c r="AE102" s="1252"/>
      <c r="AF102" s="1252"/>
      <c r="AG102" s="1253"/>
    </row>
    <row r="103" spans="1:33">
      <c r="A103" s="166"/>
      <c r="B103" s="170"/>
      <c r="C103" s="174"/>
      <c r="D103" s="174"/>
      <c r="E103" s="174"/>
      <c r="F103" s="174"/>
      <c r="G103" s="174"/>
      <c r="H103" s="174"/>
      <c r="I103" s="172" t="str">
        <f t="shared" si="7"/>
        <v/>
      </c>
      <c r="J103" s="174"/>
      <c r="K103" s="173" t="str">
        <f t="shared" si="8"/>
        <v/>
      </c>
      <c r="L103" s="181" t="str">
        <f t="shared" si="9"/>
        <v/>
      </c>
      <c r="M103" s="182" t="str">
        <f t="shared" si="10"/>
        <v/>
      </c>
      <c r="N103" s="181" t="str">
        <f t="shared" si="11"/>
        <v/>
      </c>
      <c r="O103" s="166"/>
      <c r="P103" s="171"/>
      <c r="Q103" s="1238"/>
      <c r="R103" s="1239"/>
      <c r="S103" s="1238"/>
      <c r="T103" s="1239"/>
      <c r="U103" s="1238"/>
      <c r="V103" s="1239"/>
      <c r="W103" s="1238"/>
      <c r="X103" s="1239"/>
      <c r="Y103" s="558"/>
      <c r="Z103" s="559"/>
      <c r="AA103" s="1238"/>
      <c r="AB103" s="1254"/>
      <c r="AD103" s="1251"/>
      <c r="AE103" s="1252"/>
      <c r="AF103" s="1252"/>
      <c r="AG103" s="1253"/>
    </row>
    <row r="104" spans="1:33">
      <c r="A104" s="166"/>
      <c r="B104" s="170"/>
      <c r="C104" s="174"/>
      <c r="D104" s="174"/>
      <c r="E104" s="174"/>
      <c r="F104" s="174"/>
      <c r="G104" s="174"/>
      <c r="H104" s="174"/>
      <c r="I104" s="172" t="str">
        <f t="shared" si="7"/>
        <v/>
      </c>
      <c r="J104" s="174"/>
      <c r="K104" s="173" t="str">
        <f t="shared" si="8"/>
        <v/>
      </c>
      <c r="L104" s="181" t="str">
        <f t="shared" si="9"/>
        <v/>
      </c>
      <c r="M104" s="182" t="str">
        <f t="shared" si="10"/>
        <v/>
      </c>
      <c r="N104" s="181" t="str">
        <f t="shared" si="11"/>
        <v/>
      </c>
      <c r="O104" s="166"/>
      <c r="P104" s="171"/>
      <c r="Q104" s="1238"/>
      <c r="R104" s="1239"/>
      <c r="S104" s="1238"/>
      <c r="T104" s="1239"/>
      <c r="U104" s="1238"/>
      <c r="V104" s="1239"/>
      <c r="W104" s="1238"/>
      <c r="X104" s="1239"/>
      <c r="Y104" s="558"/>
      <c r="Z104" s="559"/>
      <c r="AA104" s="1238"/>
      <c r="AB104" s="1254"/>
      <c r="AD104" s="1251"/>
      <c r="AE104" s="1252"/>
      <c r="AF104" s="1252"/>
      <c r="AG104" s="1253"/>
    </row>
    <row r="105" spans="1:33">
      <c r="A105" s="166"/>
      <c r="B105" s="170"/>
      <c r="C105" s="174"/>
      <c r="D105" s="174"/>
      <c r="E105" s="174"/>
      <c r="F105" s="174"/>
      <c r="G105" s="174"/>
      <c r="H105" s="174"/>
      <c r="I105" s="172" t="str">
        <f t="shared" si="7"/>
        <v/>
      </c>
      <c r="J105" s="174"/>
      <c r="K105" s="173" t="str">
        <f t="shared" si="8"/>
        <v/>
      </c>
      <c r="L105" s="181" t="str">
        <f t="shared" si="9"/>
        <v/>
      </c>
      <c r="M105" s="182" t="str">
        <f t="shared" si="10"/>
        <v/>
      </c>
      <c r="N105" s="181" t="str">
        <f t="shared" si="11"/>
        <v/>
      </c>
      <c r="O105" s="166"/>
      <c r="P105" s="171"/>
      <c r="Q105" s="1238"/>
      <c r="R105" s="1239"/>
      <c r="S105" s="1238"/>
      <c r="T105" s="1239"/>
      <c r="U105" s="1238"/>
      <c r="V105" s="1239"/>
      <c r="W105" s="1238"/>
      <c r="X105" s="1239"/>
      <c r="Y105" s="558"/>
      <c r="Z105" s="559"/>
      <c r="AA105" s="1238"/>
      <c r="AB105" s="1254"/>
      <c r="AD105" s="250"/>
      <c r="AE105" s="251"/>
      <c r="AF105" s="251"/>
      <c r="AG105" s="252"/>
    </row>
    <row r="106" spans="1:33">
      <c r="A106" s="166"/>
      <c r="B106" s="170"/>
      <c r="C106" s="174"/>
      <c r="D106" s="174"/>
      <c r="E106" s="174"/>
      <c r="F106" s="174"/>
      <c r="G106" s="174"/>
      <c r="H106" s="174"/>
      <c r="I106" s="172" t="str">
        <f t="shared" si="7"/>
        <v/>
      </c>
      <c r="J106" s="174"/>
      <c r="K106" s="173" t="str">
        <f t="shared" si="8"/>
        <v/>
      </c>
      <c r="L106" s="181" t="str">
        <f t="shared" si="9"/>
        <v/>
      </c>
      <c r="M106" s="182" t="str">
        <f t="shared" si="10"/>
        <v/>
      </c>
      <c r="N106" s="181" t="str">
        <f t="shared" si="11"/>
        <v/>
      </c>
      <c r="O106" s="166"/>
      <c r="P106" s="171"/>
      <c r="Q106" s="1238"/>
      <c r="R106" s="1239"/>
      <c r="S106" s="1238"/>
      <c r="T106" s="1239"/>
      <c r="U106" s="1238"/>
      <c r="V106" s="1239"/>
      <c r="W106" s="1238"/>
      <c r="X106" s="1239"/>
      <c r="Y106" s="558"/>
      <c r="Z106" s="559"/>
      <c r="AA106" s="1238"/>
      <c r="AB106" s="1254"/>
      <c r="AD106" s="1251"/>
      <c r="AE106" s="1252"/>
      <c r="AF106" s="1252"/>
      <c r="AG106" s="1253"/>
    </row>
    <row r="107" spans="1:33">
      <c r="A107" s="166"/>
      <c r="B107" s="170"/>
      <c r="C107" s="174"/>
      <c r="D107" s="174"/>
      <c r="E107" s="174"/>
      <c r="F107" s="174"/>
      <c r="G107" s="174"/>
      <c r="H107" s="174"/>
      <c r="I107" s="172" t="str">
        <f t="shared" si="7"/>
        <v/>
      </c>
      <c r="J107" s="174"/>
      <c r="K107" s="173" t="str">
        <f t="shared" si="8"/>
        <v/>
      </c>
      <c r="L107" s="181" t="str">
        <f t="shared" si="9"/>
        <v/>
      </c>
      <c r="M107" s="182" t="str">
        <f t="shared" si="10"/>
        <v/>
      </c>
      <c r="N107" s="181" t="str">
        <f t="shared" si="11"/>
        <v/>
      </c>
      <c r="O107" s="166"/>
      <c r="P107" s="171"/>
      <c r="Q107" s="1238"/>
      <c r="R107" s="1239"/>
      <c r="S107" s="1238"/>
      <c r="T107" s="1239"/>
      <c r="U107" s="1238"/>
      <c r="V107" s="1239"/>
      <c r="W107" s="1238"/>
      <c r="X107" s="1239"/>
      <c r="Y107" s="558"/>
      <c r="Z107" s="559"/>
      <c r="AA107" s="1238"/>
      <c r="AB107" s="1254"/>
      <c r="AD107" s="250"/>
      <c r="AE107" s="251"/>
      <c r="AF107" s="251"/>
      <c r="AG107" s="252"/>
    </row>
    <row r="108" spans="1:33">
      <c r="A108" s="166"/>
      <c r="B108" s="170"/>
      <c r="C108" s="174"/>
      <c r="D108" s="174"/>
      <c r="E108" s="174"/>
      <c r="F108" s="174"/>
      <c r="G108" s="174"/>
      <c r="H108" s="174"/>
      <c r="I108" s="172" t="str">
        <f t="shared" si="7"/>
        <v/>
      </c>
      <c r="J108" s="174"/>
      <c r="K108" s="173" t="str">
        <f t="shared" si="8"/>
        <v/>
      </c>
      <c r="L108" s="181" t="str">
        <f t="shared" si="9"/>
        <v/>
      </c>
      <c r="M108" s="182" t="str">
        <f t="shared" si="10"/>
        <v/>
      </c>
      <c r="N108" s="181" t="str">
        <f t="shared" si="11"/>
        <v/>
      </c>
      <c r="O108" s="166"/>
      <c r="P108" s="171"/>
      <c r="Q108" s="1238"/>
      <c r="R108" s="1239"/>
      <c r="S108" s="1238"/>
      <c r="T108" s="1239"/>
      <c r="U108" s="1238"/>
      <c r="V108" s="1239"/>
      <c r="W108" s="1238"/>
      <c r="X108" s="1239"/>
      <c r="Y108" s="558"/>
      <c r="Z108" s="559"/>
      <c r="AA108" s="1238"/>
      <c r="AB108" s="1254"/>
      <c r="AD108" s="1251"/>
      <c r="AE108" s="1252"/>
      <c r="AF108" s="1252"/>
      <c r="AG108" s="1253"/>
    </row>
    <row r="109" spans="1:33">
      <c r="A109" s="166"/>
      <c r="B109" s="170"/>
      <c r="C109" s="174"/>
      <c r="D109" s="174"/>
      <c r="E109" s="174"/>
      <c r="F109" s="174"/>
      <c r="G109" s="174"/>
      <c r="H109" s="174"/>
      <c r="I109" s="172" t="str">
        <f t="shared" si="7"/>
        <v/>
      </c>
      <c r="J109" s="174"/>
      <c r="K109" s="173" t="str">
        <f t="shared" si="8"/>
        <v/>
      </c>
      <c r="L109" s="181" t="str">
        <f t="shared" si="9"/>
        <v/>
      </c>
      <c r="M109" s="182" t="str">
        <f t="shared" si="10"/>
        <v/>
      </c>
      <c r="N109" s="181" t="str">
        <f t="shared" si="11"/>
        <v/>
      </c>
      <c r="O109" s="166"/>
      <c r="P109" s="171"/>
      <c r="Q109" s="1238"/>
      <c r="R109" s="1239"/>
      <c r="S109" s="1238"/>
      <c r="T109" s="1239"/>
      <c r="U109" s="1238"/>
      <c r="V109" s="1239"/>
      <c r="W109" s="1238"/>
      <c r="X109" s="1239"/>
      <c r="Y109" s="558"/>
      <c r="Z109" s="559"/>
      <c r="AA109" s="1238"/>
      <c r="AB109" s="1254"/>
      <c r="AD109" s="1251"/>
      <c r="AE109" s="1252"/>
      <c r="AF109" s="1252"/>
      <c r="AG109" s="1253"/>
    </row>
    <row r="110" spans="1:33">
      <c r="A110" s="166"/>
      <c r="B110" s="170"/>
      <c r="C110" s="174"/>
      <c r="D110" s="174"/>
      <c r="E110" s="174"/>
      <c r="F110" s="174"/>
      <c r="G110" s="174"/>
      <c r="H110" s="174"/>
      <c r="I110" s="172" t="str">
        <f t="shared" si="7"/>
        <v/>
      </c>
      <c r="J110" s="174"/>
      <c r="K110" s="173" t="str">
        <f t="shared" si="8"/>
        <v/>
      </c>
      <c r="L110" s="181" t="str">
        <f t="shared" si="9"/>
        <v/>
      </c>
      <c r="M110" s="182" t="str">
        <f t="shared" si="10"/>
        <v/>
      </c>
      <c r="N110" s="181" t="str">
        <f t="shared" si="11"/>
        <v/>
      </c>
      <c r="O110" s="166"/>
      <c r="P110" s="171"/>
      <c r="Q110" s="1238"/>
      <c r="R110" s="1239"/>
      <c r="S110" s="1238"/>
      <c r="T110" s="1239"/>
      <c r="U110" s="1238"/>
      <c r="V110" s="1239"/>
      <c r="W110" s="1238"/>
      <c r="X110" s="1239"/>
      <c r="Y110" s="558"/>
      <c r="Z110" s="559"/>
      <c r="AA110" s="1238"/>
      <c r="AB110" s="1254"/>
      <c r="AD110" s="250"/>
      <c r="AE110" s="251"/>
      <c r="AF110" s="251"/>
      <c r="AG110" s="252"/>
    </row>
    <row r="111" spans="1:33">
      <c r="A111" s="166"/>
      <c r="B111" s="170"/>
      <c r="C111" s="174"/>
      <c r="D111" s="174"/>
      <c r="E111" s="174"/>
      <c r="F111" s="174"/>
      <c r="G111" s="174"/>
      <c r="H111" s="174"/>
      <c r="I111" s="172" t="str">
        <f t="shared" si="7"/>
        <v/>
      </c>
      <c r="J111" s="174"/>
      <c r="K111" s="173" t="str">
        <f t="shared" si="8"/>
        <v/>
      </c>
      <c r="L111" s="181" t="str">
        <f t="shared" si="9"/>
        <v/>
      </c>
      <c r="M111" s="182" t="str">
        <f t="shared" si="10"/>
        <v/>
      </c>
      <c r="N111" s="181" t="str">
        <f t="shared" si="11"/>
        <v/>
      </c>
      <c r="O111" s="166"/>
      <c r="P111" s="171"/>
      <c r="Q111" s="1238"/>
      <c r="R111" s="1239"/>
      <c r="S111" s="1238"/>
      <c r="T111" s="1239"/>
      <c r="U111" s="1238"/>
      <c r="V111" s="1239"/>
      <c r="W111" s="1238"/>
      <c r="X111" s="1239"/>
      <c r="Y111" s="558"/>
      <c r="Z111" s="559"/>
      <c r="AA111" s="1238"/>
      <c r="AB111" s="1254"/>
      <c r="AD111" s="1251"/>
      <c r="AE111" s="1252"/>
      <c r="AF111" s="1252"/>
      <c r="AG111" s="1253"/>
    </row>
    <row r="112" spans="1:33">
      <c r="A112" s="166"/>
      <c r="B112" s="170"/>
      <c r="C112" s="174"/>
      <c r="D112" s="174"/>
      <c r="E112" s="174"/>
      <c r="F112" s="174"/>
      <c r="G112" s="174"/>
      <c r="H112" s="174"/>
      <c r="I112" s="172" t="str">
        <f t="shared" si="7"/>
        <v/>
      </c>
      <c r="J112" s="174"/>
      <c r="K112" s="173" t="str">
        <f t="shared" si="8"/>
        <v/>
      </c>
      <c r="L112" s="181" t="str">
        <f t="shared" si="9"/>
        <v/>
      </c>
      <c r="M112" s="182" t="str">
        <f t="shared" si="10"/>
        <v/>
      </c>
      <c r="N112" s="181" t="str">
        <f t="shared" si="11"/>
        <v/>
      </c>
      <c r="O112" s="166"/>
      <c r="P112" s="171"/>
      <c r="Q112" s="1238"/>
      <c r="R112" s="1239"/>
      <c r="S112" s="1238"/>
      <c r="T112" s="1239"/>
      <c r="U112" s="1238"/>
      <c r="V112" s="1239"/>
      <c r="W112" s="1238"/>
      <c r="X112" s="1239"/>
      <c r="Y112" s="558"/>
      <c r="Z112" s="559"/>
      <c r="AA112" s="1238"/>
      <c r="AB112" s="1254"/>
      <c r="AD112" s="1251"/>
      <c r="AE112" s="1252"/>
      <c r="AF112" s="1252"/>
      <c r="AG112" s="1253"/>
    </row>
    <row r="113" spans="1:33" ht="16" thickBot="1">
      <c r="A113" s="166"/>
      <c r="B113" s="170"/>
      <c r="C113" s="169"/>
      <c r="D113" s="169"/>
      <c r="E113" s="169"/>
      <c r="F113" s="169"/>
      <c r="G113" s="169"/>
      <c r="H113" s="169"/>
      <c r="I113" s="167" t="str">
        <f t="shared" si="7"/>
        <v/>
      </c>
      <c r="J113" s="169"/>
      <c r="K113" s="168" t="str">
        <f t="shared" si="8"/>
        <v/>
      </c>
      <c r="L113" s="181" t="str">
        <f t="shared" si="9"/>
        <v/>
      </c>
      <c r="M113" s="182" t="str">
        <f t="shared" si="10"/>
        <v/>
      </c>
      <c r="N113" s="181" t="str">
        <f t="shared" si="11"/>
        <v/>
      </c>
      <c r="O113" s="166"/>
      <c r="P113" s="165"/>
      <c r="Q113" s="1247"/>
      <c r="R113" s="1248"/>
      <c r="S113" s="1247"/>
      <c r="T113" s="1248"/>
      <c r="U113" s="1314"/>
      <c r="V113" s="1315"/>
      <c r="W113" s="1240"/>
      <c r="X113" s="1241"/>
      <c r="Y113" s="558"/>
      <c r="Z113" s="560"/>
      <c r="AA113" s="1314"/>
      <c r="AB113" s="1342"/>
      <c r="AD113" s="8"/>
      <c r="AE113" s="9"/>
      <c r="AF113" s="9"/>
      <c r="AG113" s="10"/>
    </row>
    <row r="114" spans="1:33" ht="16" thickBot="1">
      <c r="A114" s="1244" t="s">
        <v>833</v>
      </c>
      <c r="B114" s="1245"/>
      <c r="C114" s="1245"/>
      <c r="D114" s="1246"/>
      <c r="E114" s="163">
        <f>SUM(E18:E113)</f>
        <v>0</v>
      </c>
      <c r="F114" s="162"/>
      <c r="G114" s="162"/>
      <c r="H114" s="162"/>
      <c r="I114" s="162"/>
      <c r="J114" s="162"/>
      <c r="K114" s="162"/>
      <c r="L114" s="731"/>
      <c r="M114" s="164"/>
      <c r="N114" s="163">
        <f>SUM(N18:N113)</f>
        <v>0</v>
      </c>
      <c r="O114" s="162"/>
      <c r="P114" s="162"/>
      <c r="Q114" s="1242"/>
      <c r="R114" s="1243"/>
      <c r="S114" s="1242"/>
      <c r="T114" s="1243"/>
      <c r="U114" s="1242"/>
      <c r="V114" s="1316"/>
      <c r="W114" s="1242"/>
      <c r="X114" s="1243"/>
      <c r="Y114" s="1226"/>
      <c r="Z114" s="1227"/>
      <c r="AA114" s="1242"/>
      <c r="AB114" s="1343"/>
      <c r="AD114" s="8"/>
      <c r="AE114" s="9"/>
      <c r="AF114" s="9"/>
      <c r="AG114" s="10"/>
    </row>
    <row r="115" spans="1:33" ht="37.5" customHeight="1">
      <c r="A115" s="149"/>
      <c r="B115" s="148"/>
      <c r="C115" s="148"/>
      <c r="D115" s="148"/>
      <c r="E115" s="148"/>
      <c r="F115" s="148"/>
      <c r="G115" s="148"/>
      <c r="H115" s="148"/>
      <c r="I115" s="148"/>
      <c r="J115" s="148"/>
      <c r="K115" s="734" t="s">
        <v>983</v>
      </c>
      <c r="L115" s="733">
        <f>COUNTIF(L18:L113,"&gt;=.50")</f>
        <v>0</v>
      </c>
      <c r="M115" s="732" t="s">
        <v>834</v>
      </c>
      <c r="N115" s="144">
        <f>IFERROR(N114/E114,0)</f>
        <v>0</v>
      </c>
      <c r="O115" s="1249" t="s">
        <v>835</v>
      </c>
      <c r="P115" s="1250"/>
      <c r="Q115" s="728" t="s">
        <v>981</v>
      </c>
      <c r="R115" s="727">
        <f ca="1">SUMIF(Q18:R113,References!B3,'Materials 24x36 (PS2)'!E18:E113)</f>
        <v>0</v>
      </c>
      <c r="S115" s="155" t="s">
        <v>836</v>
      </c>
      <c r="T115" s="161">
        <f>SUMIF(S18:S113,References!B3,'Materials 24x36 (PS2)'!E18:E113)</f>
        <v>0</v>
      </c>
      <c r="U115" s="1249" t="s">
        <v>835</v>
      </c>
      <c r="V115" s="1250"/>
      <c r="W115" s="147" t="s">
        <v>837</v>
      </c>
      <c r="X115" s="151">
        <f>COUNTIF(W18:X113,"x")</f>
        <v>0</v>
      </c>
      <c r="Y115" s="566" t="s">
        <v>838</v>
      </c>
      <c r="Z115" s="189">
        <f>COUNTIFS(Y18:Y113,"*",Z18:Z113,"*")</f>
        <v>0</v>
      </c>
      <c r="AA115" s="147" t="s">
        <v>839</v>
      </c>
      <c r="AB115" s="151">
        <f>SUMIF($AA$18:$AA$113,References!L18,$F$18:$F$113)</f>
        <v>0</v>
      </c>
      <c r="AD115" s="8"/>
      <c r="AE115" s="9"/>
      <c r="AF115" s="9"/>
      <c r="AG115" s="10"/>
    </row>
    <row r="116" spans="1:33">
      <c r="A116" s="149"/>
      <c r="B116" s="148"/>
      <c r="C116" s="148"/>
      <c r="D116" s="148"/>
      <c r="E116" s="148"/>
      <c r="F116" s="148"/>
      <c r="G116" s="148"/>
      <c r="H116" s="148"/>
      <c r="I116" s="148"/>
      <c r="J116" s="148"/>
      <c r="K116" s="148"/>
      <c r="L116" s="160"/>
      <c r="M116" s="160"/>
      <c r="N116" s="159"/>
      <c r="O116" s="147" t="s">
        <v>839</v>
      </c>
      <c r="P116" s="151">
        <f>SUMIF($O$18:$O$113,References!K18,'Materials 24x36 (PS2)'!$F$18:$F$113)</f>
        <v>0</v>
      </c>
      <c r="Q116" s="730" t="s">
        <v>980</v>
      </c>
      <c r="R116" s="227">
        <f ca="1">IFERROR(R115/R9,0)</f>
        <v>0</v>
      </c>
      <c r="S116" s="729" t="s">
        <v>982</v>
      </c>
      <c r="T116" s="152">
        <f>IFERROR(T115/C9,0)</f>
        <v>0</v>
      </c>
      <c r="U116" s="147" t="s">
        <v>839</v>
      </c>
      <c r="V116" s="151">
        <f>SUMIF($U$18:$U$113,References!L18,'Materials 24x36 (PS2)'!$F$18:$F$113)</f>
        <v>0</v>
      </c>
      <c r="W116" s="570"/>
      <c r="X116" s="571"/>
      <c r="Y116" s="1228" t="s">
        <v>336</v>
      </c>
      <c r="Z116" s="1229"/>
      <c r="AA116" s="155" t="s">
        <v>840</v>
      </c>
      <c r="AB116" s="152">
        <f>IFERROR(AB115/AA9,0)</f>
        <v>0</v>
      </c>
      <c r="AD116" s="8"/>
      <c r="AE116" s="9"/>
      <c r="AF116" s="9"/>
      <c r="AG116" s="10"/>
    </row>
    <row r="117" spans="1:33">
      <c r="A117" s="149"/>
      <c r="B117" s="148"/>
      <c r="C117" s="148"/>
      <c r="D117" s="148"/>
      <c r="E117" s="148"/>
      <c r="F117" s="148"/>
      <c r="G117" s="148"/>
      <c r="H117" s="148"/>
      <c r="I117" s="148"/>
      <c r="J117" s="148"/>
      <c r="K117" s="148"/>
      <c r="L117" s="160"/>
      <c r="M117" s="160"/>
      <c r="N117" s="159"/>
      <c r="O117" s="155" t="s">
        <v>840</v>
      </c>
      <c r="P117" s="152">
        <f>IFERROR(P116/P8,0)</f>
        <v>0</v>
      </c>
      <c r="Q117" s="158"/>
      <c r="R117" s="158"/>
      <c r="S117" s="156"/>
      <c r="T117" s="157"/>
      <c r="U117" s="155" t="s">
        <v>840</v>
      </c>
      <c r="V117" s="152">
        <f>IFERROR(V116/U8,0)</f>
        <v>0</v>
      </c>
      <c r="W117" s="156"/>
      <c r="X117" s="561"/>
      <c r="Y117" s="147" t="s">
        <v>841</v>
      </c>
      <c r="Z117" s="561">
        <f>SUMIFS(E$18:E$113,Z$18:Z$113,References!M18,Y$18:Y$113,"=*")</f>
        <v>0</v>
      </c>
      <c r="AA117" s="156"/>
      <c r="AB117" s="582"/>
      <c r="AD117" s="8"/>
      <c r="AE117" s="9"/>
      <c r="AF117" s="9"/>
      <c r="AG117" s="10"/>
    </row>
    <row r="118" spans="1:33">
      <c r="A118" s="149"/>
      <c r="B118" s="148"/>
      <c r="C118" s="148"/>
      <c r="D118" s="148"/>
      <c r="E118" s="148"/>
      <c r="F118" s="148"/>
      <c r="G118" s="148"/>
      <c r="H118" s="148"/>
      <c r="I118" s="148"/>
      <c r="J118" s="148"/>
      <c r="K118" s="148"/>
      <c r="L118" s="160"/>
      <c r="M118" s="160"/>
      <c r="N118" s="159"/>
      <c r="O118" s="1312" t="s">
        <v>842</v>
      </c>
      <c r="P118" s="1313"/>
      <c r="Q118" s="158"/>
      <c r="R118" s="158"/>
      <c r="S118" s="156"/>
      <c r="T118" s="157"/>
      <c r="U118" s="1312" t="s">
        <v>843</v>
      </c>
      <c r="V118" s="1313"/>
      <c r="W118" s="156"/>
      <c r="X118" s="562"/>
      <c r="Y118" s="149" t="s">
        <v>840</v>
      </c>
      <c r="Z118" s="562">
        <f>IFERROR(Z117/Z8,0)</f>
        <v>0</v>
      </c>
      <c r="AA118" s="156"/>
      <c r="AB118" s="159"/>
      <c r="AD118" s="8"/>
      <c r="AE118" s="9"/>
      <c r="AF118" s="9"/>
      <c r="AG118" s="10"/>
    </row>
    <row r="119" spans="1:33">
      <c r="A119" s="149"/>
      <c r="B119" s="148"/>
      <c r="C119" s="148"/>
      <c r="D119" s="148"/>
      <c r="E119" s="148"/>
      <c r="F119" s="148"/>
      <c r="G119" s="148"/>
      <c r="H119" s="148"/>
      <c r="I119" s="148"/>
      <c r="J119" s="148"/>
      <c r="K119" s="148"/>
      <c r="L119" s="148"/>
      <c r="M119" s="148"/>
      <c r="N119" s="148"/>
      <c r="O119" s="147" t="s">
        <v>839</v>
      </c>
      <c r="P119" s="151">
        <f>SUMIF($O$18:$O$113,References!K19,'Materials 24x36 (PS2)'!$F$18:$F$113)</f>
        <v>0</v>
      </c>
      <c r="Q119" s="148"/>
      <c r="R119" s="148"/>
      <c r="S119" s="148"/>
      <c r="T119" s="148"/>
      <c r="U119" s="147" t="s">
        <v>839</v>
      </c>
      <c r="V119" s="151">
        <f>SUMIF($U$18:$U$113,References!L19,'Materials 24x36 (PS2)'!$F$18:$F$113)</f>
        <v>0</v>
      </c>
      <c r="W119" s="154"/>
      <c r="X119" s="563"/>
      <c r="Y119" s="1228" t="s">
        <v>344</v>
      </c>
      <c r="Z119" s="1229"/>
      <c r="AA119" s="154"/>
      <c r="AB119" s="581"/>
      <c r="AD119" s="8"/>
      <c r="AE119" s="9"/>
      <c r="AF119" s="9"/>
      <c r="AG119" s="10"/>
    </row>
    <row r="120" spans="1:33">
      <c r="A120" s="149"/>
      <c r="B120" s="148"/>
      <c r="C120" s="148"/>
      <c r="D120" s="148"/>
      <c r="E120" s="148"/>
      <c r="F120" s="148"/>
      <c r="G120" s="148"/>
      <c r="H120" s="148"/>
      <c r="I120" s="148"/>
      <c r="J120" s="148"/>
      <c r="K120" s="148"/>
      <c r="L120" s="148"/>
      <c r="M120" s="148"/>
      <c r="N120" s="148"/>
      <c r="O120" s="155" t="s">
        <v>840</v>
      </c>
      <c r="P120" s="152">
        <f>IFERROR(P119/P9,0)</f>
        <v>0</v>
      </c>
      <c r="Q120" s="148"/>
      <c r="R120" s="148"/>
      <c r="S120" s="148"/>
      <c r="T120" s="148"/>
      <c r="U120" s="155" t="s">
        <v>840</v>
      </c>
      <c r="V120" s="152">
        <f>IFERROR(V119/U9,0)</f>
        <v>0</v>
      </c>
      <c r="W120" s="154"/>
      <c r="X120" s="561"/>
      <c r="Y120" s="147" t="s">
        <v>841</v>
      </c>
      <c r="Z120" s="561">
        <f>SUMIFS(E$18:E$113,Z$18:Z$113,References!M19,Y$18:Y$113,"=*")</f>
        <v>0</v>
      </c>
      <c r="AA120" s="154"/>
      <c r="AB120" s="582"/>
      <c r="AD120" s="8"/>
      <c r="AE120" s="9"/>
      <c r="AF120" s="9"/>
      <c r="AG120" s="10"/>
    </row>
    <row r="121" spans="1:33">
      <c r="A121" s="149"/>
      <c r="B121" s="148"/>
      <c r="C121" s="148"/>
      <c r="D121" s="148"/>
      <c r="E121" s="148"/>
      <c r="F121" s="148"/>
      <c r="G121" s="148"/>
      <c r="H121" s="148"/>
      <c r="I121" s="148"/>
      <c r="J121" s="148"/>
      <c r="K121" s="148"/>
      <c r="L121" s="148"/>
      <c r="M121" s="148"/>
      <c r="N121" s="148"/>
      <c r="O121" s="1312" t="s">
        <v>844</v>
      </c>
      <c r="P121" s="1313"/>
      <c r="Q121" s="148"/>
      <c r="R121" s="148"/>
      <c r="S121" s="148"/>
      <c r="T121" s="148"/>
      <c r="U121" s="1312" t="s">
        <v>844</v>
      </c>
      <c r="V121" s="1313"/>
      <c r="W121" s="148"/>
      <c r="X121" s="562"/>
      <c r="Y121" s="145" t="s">
        <v>840</v>
      </c>
      <c r="Z121" s="144">
        <f>IFERROR(Z120/Z9,0)</f>
        <v>0</v>
      </c>
      <c r="AA121" s="148"/>
      <c r="AB121" s="159"/>
      <c r="AD121" s="1283" t="s">
        <v>845</v>
      </c>
      <c r="AE121" s="1284"/>
      <c r="AF121" s="1284"/>
      <c r="AG121" s="1285"/>
    </row>
    <row r="122" spans="1:33">
      <c r="A122" s="149"/>
      <c r="B122" s="148"/>
      <c r="C122" s="148"/>
      <c r="D122" s="148"/>
      <c r="E122" s="148"/>
      <c r="F122" s="148"/>
      <c r="G122" s="148"/>
      <c r="H122" s="148"/>
      <c r="I122" s="148"/>
      <c r="J122" s="148"/>
      <c r="K122" s="148"/>
      <c r="L122" s="148"/>
      <c r="M122" s="148"/>
      <c r="N122" s="148"/>
      <c r="O122" s="147" t="s">
        <v>839</v>
      </c>
      <c r="P122" s="151">
        <f>SUMIF($O$18:$O$113,References!K20,'Materials 24x36 (PS2)'!$F$18:$F$113)</f>
        <v>0</v>
      </c>
      <c r="Q122" s="148"/>
      <c r="R122" s="148"/>
      <c r="S122" s="148"/>
      <c r="T122" s="148"/>
      <c r="U122" s="147" t="s">
        <v>839</v>
      </c>
      <c r="V122" s="151">
        <f>SUMIF($U$18:$U$113,References!L20,'Materials 24x36 (PS2)'!$F$18:$F$113)</f>
        <v>0</v>
      </c>
      <c r="W122" s="148"/>
      <c r="X122" s="563"/>
      <c r="Y122" s="1228" t="s">
        <v>338</v>
      </c>
      <c r="Z122" s="1229"/>
      <c r="AA122" s="148"/>
      <c r="AB122" s="581"/>
      <c r="AD122" s="1286"/>
      <c r="AE122" s="1287"/>
      <c r="AF122" s="1287"/>
      <c r="AG122" s="1288"/>
    </row>
    <row r="123" spans="1:33">
      <c r="A123" s="149"/>
      <c r="B123" s="148"/>
      <c r="C123" s="148"/>
      <c r="D123" s="148"/>
      <c r="E123" s="148"/>
      <c r="F123" s="148"/>
      <c r="G123" s="148"/>
      <c r="H123" s="148"/>
      <c r="I123" s="148"/>
      <c r="J123" s="148"/>
      <c r="K123" s="148"/>
      <c r="L123" s="148"/>
      <c r="M123" s="148"/>
      <c r="N123" s="148"/>
      <c r="O123" s="147" t="s">
        <v>840</v>
      </c>
      <c r="P123" s="153">
        <f>IFERROR(P122/P10,0)</f>
        <v>0</v>
      </c>
      <c r="Q123" s="148"/>
      <c r="R123" s="148"/>
      <c r="S123" s="148"/>
      <c r="T123" s="148"/>
      <c r="U123" s="147" t="s">
        <v>840</v>
      </c>
      <c r="V123" s="153">
        <f>IFERROR(V122/U10,0)</f>
        <v>0</v>
      </c>
      <c r="W123" s="148"/>
      <c r="X123" s="561"/>
      <c r="Y123" s="147" t="s">
        <v>841</v>
      </c>
      <c r="Z123" s="561">
        <f>SUMIFS(E$18:E$113,Z$18:Z$113,References!M20,Y$18:Y$113,"=*")</f>
        <v>0</v>
      </c>
      <c r="AA123" s="148"/>
      <c r="AB123" s="582"/>
      <c r="AD123" s="1286"/>
      <c r="AE123" s="1287"/>
      <c r="AF123" s="1287"/>
      <c r="AG123" s="1288"/>
    </row>
    <row r="124" spans="1:33">
      <c r="A124" s="149"/>
      <c r="B124" s="148"/>
      <c r="C124" s="148"/>
      <c r="D124" s="148"/>
      <c r="E124" s="148"/>
      <c r="F124" s="148"/>
      <c r="G124" s="148"/>
      <c r="H124" s="148"/>
      <c r="I124" s="148"/>
      <c r="J124" s="148"/>
      <c r="K124" s="148"/>
      <c r="L124" s="148"/>
      <c r="M124" s="148"/>
      <c r="N124" s="148"/>
      <c r="O124" s="1312" t="s">
        <v>846</v>
      </c>
      <c r="P124" s="1313"/>
      <c r="Q124" s="148"/>
      <c r="R124" s="148"/>
      <c r="S124" s="148"/>
      <c r="T124" s="148"/>
      <c r="U124" s="1312" t="s">
        <v>847</v>
      </c>
      <c r="V124" s="1313"/>
      <c r="W124" s="148"/>
      <c r="X124" s="562"/>
      <c r="Y124" s="145" t="s">
        <v>840</v>
      </c>
      <c r="Z124" s="144">
        <f>IFERROR(Z123/Z10,0)</f>
        <v>0</v>
      </c>
      <c r="AA124" s="148"/>
      <c r="AB124" s="159"/>
      <c r="AD124" s="1286"/>
      <c r="AE124" s="1287"/>
      <c r="AF124" s="1287"/>
      <c r="AG124" s="1288"/>
    </row>
    <row r="125" spans="1:33">
      <c r="A125" s="149"/>
      <c r="B125" s="148"/>
      <c r="C125" s="148"/>
      <c r="D125" s="148"/>
      <c r="E125" s="148"/>
      <c r="F125" s="148"/>
      <c r="G125" s="148"/>
      <c r="H125" s="148"/>
      <c r="I125" s="148"/>
      <c r="J125" s="148"/>
      <c r="K125" s="148"/>
      <c r="L125" s="148"/>
      <c r="M125" s="148"/>
      <c r="N125" s="148"/>
      <c r="O125" s="149" t="s">
        <v>839</v>
      </c>
      <c r="P125" s="151">
        <f>SUMIF($O$18:$O$113,References!K21,'Materials 24x36 (PS2)'!$F$18:$F$113)</f>
        <v>0</v>
      </c>
      <c r="Q125" s="148"/>
      <c r="R125" s="148"/>
      <c r="S125" s="148"/>
      <c r="T125" s="148"/>
      <c r="U125" s="149" t="s">
        <v>839</v>
      </c>
      <c r="V125" s="151">
        <f>SUMIF($U$18:$U$113,References!L21,'Materials 24x36 (PS2)'!$F$18:$F$113)</f>
        <v>0</v>
      </c>
      <c r="W125" s="148"/>
      <c r="X125" s="563"/>
      <c r="Y125" s="1228" t="s">
        <v>792</v>
      </c>
      <c r="Z125" s="1229"/>
      <c r="AA125" s="148"/>
      <c r="AB125" s="581"/>
      <c r="AD125" s="1286"/>
      <c r="AE125" s="1287"/>
      <c r="AF125" s="1287"/>
      <c r="AG125" s="1288"/>
    </row>
    <row r="126" spans="1:33">
      <c r="A126" s="149"/>
      <c r="B126" s="148"/>
      <c r="C126" s="148"/>
      <c r="D126" s="148"/>
      <c r="E126" s="148"/>
      <c r="F126" s="148"/>
      <c r="G126" s="148"/>
      <c r="H126" s="148"/>
      <c r="I126" s="148"/>
      <c r="J126" s="148"/>
      <c r="K126" s="148"/>
      <c r="L126" s="148"/>
      <c r="M126" s="148"/>
      <c r="N126" s="148"/>
      <c r="O126" s="145" t="s">
        <v>840</v>
      </c>
      <c r="P126" s="150">
        <f>IFERROR(P125/P11,0)</f>
        <v>0</v>
      </c>
      <c r="Q126" s="148"/>
      <c r="R126" s="148"/>
      <c r="S126" s="148"/>
      <c r="T126" s="148"/>
      <c r="U126" s="145" t="s">
        <v>840</v>
      </c>
      <c r="V126" s="150">
        <f>IFERROR(V125/U11,0)</f>
        <v>0</v>
      </c>
      <c r="W126" s="148"/>
      <c r="X126" s="561"/>
      <c r="Y126" s="147" t="s">
        <v>841</v>
      </c>
      <c r="Z126" s="561">
        <f>SUMIFS(E$18:E$113,Z$18:Z$113,References!M21,Y$18:Y$113,"=*")</f>
        <v>0</v>
      </c>
      <c r="AA126" s="148"/>
      <c r="AB126" s="582"/>
      <c r="AD126" s="1286"/>
      <c r="AE126" s="1287"/>
      <c r="AF126" s="1287"/>
      <c r="AG126" s="1288"/>
    </row>
    <row r="127" spans="1:33">
      <c r="A127" s="149"/>
      <c r="B127" s="148"/>
      <c r="C127" s="148"/>
      <c r="D127" s="148"/>
      <c r="E127" s="148"/>
      <c r="F127" s="148"/>
      <c r="G127" s="148"/>
      <c r="H127" s="148"/>
      <c r="I127" s="148"/>
      <c r="J127" s="148"/>
      <c r="K127" s="148"/>
      <c r="L127" s="148"/>
      <c r="M127" s="148"/>
      <c r="N127" s="148"/>
      <c r="O127" s="148"/>
      <c r="P127" s="148"/>
      <c r="Q127" s="148"/>
      <c r="R127" s="148"/>
      <c r="S127" s="148"/>
      <c r="T127" s="148"/>
      <c r="U127" s="1312" t="s">
        <v>848</v>
      </c>
      <c r="V127" s="1313"/>
      <c r="W127" s="148"/>
      <c r="X127" s="562"/>
      <c r="Y127" s="145" t="s">
        <v>840</v>
      </c>
      <c r="Z127" s="144">
        <f>IFERROR(Z126/Z11,0)</f>
        <v>0</v>
      </c>
      <c r="AA127" s="148"/>
      <c r="AB127" s="159"/>
      <c r="AD127" s="1286"/>
      <c r="AE127" s="1287"/>
      <c r="AF127" s="1287"/>
      <c r="AG127" s="1288"/>
    </row>
    <row r="128" spans="1:33">
      <c r="A128" s="149"/>
      <c r="B128" s="148"/>
      <c r="C128" s="148"/>
      <c r="D128" s="148"/>
      <c r="E128" s="148"/>
      <c r="F128" s="148"/>
      <c r="G128" s="148"/>
      <c r="H128" s="148"/>
      <c r="I128" s="148"/>
      <c r="J128" s="148"/>
      <c r="K128" s="148"/>
      <c r="L128" s="148"/>
      <c r="M128" s="148"/>
      <c r="N128" s="148"/>
      <c r="O128" s="148"/>
      <c r="P128" s="148"/>
      <c r="Q128" s="148"/>
      <c r="R128" s="148"/>
      <c r="S128" s="148"/>
      <c r="T128" s="148"/>
      <c r="U128" s="149" t="s">
        <v>839</v>
      </c>
      <c r="V128" s="151">
        <f>SUMIF($U$18:$U$113,References!L22,'Materials 24x36 (PS2)'!$F$18:$F$113)</f>
        <v>0</v>
      </c>
      <c r="W128" s="148"/>
      <c r="X128" s="563"/>
      <c r="Y128" s="1228" t="s">
        <v>794</v>
      </c>
      <c r="Z128" s="1229"/>
      <c r="AA128" s="148"/>
      <c r="AB128" s="581"/>
      <c r="AD128" s="1286"/>
      <c r="AE128" s="1287"/>
      <c r="AF128" s="1287"/>
      <c r="AG128" s="1288"/>
    </row>
    <row r="129" spans="1:33">
      <c r="A129" s="149"/>
      <c r="B129" s="148"/>
      <c r="C129" s="148"/>
      <c r="D129" s="148"/>
      <c r="E129" s="148"/>
      <c r="F129" s="148"/>
      <c r="G129" s="148"/>
      <c r="H129" s="148"/>
      <c r="I129" s="148"/>
      <c r="J129" s="148"/>
      <c r="K129" s="148"/>
      <c r="L129" s="148"/>
      <c r="M129" s="148"/>
      <c r="N129" s="148"/>
      <c r="O129" s="148"/>
      <c r="P129" s="148"/>
      <c r="Q129" s="148"/>
      <c r="R129" s="148"/>
      <c r="S129" s="148"/>
      <c r="T129" s="148"/>
      <c r="U129" s="145" t="s">
        <v>840</v>
      </c>
      <c r="V129" s="150">
        <f>IFERROR(V128/U12,0)</f>
        <v>0</v>
      </c>
      <c r="W129" s="148"/>
      <c r="X129" s="561"/>
      <c r="Y129" s="147" t="s">
        <v>841</v>
      </c>
      <c r="Z129" s="561">
        <f>SUMIFS(E$18:E$113,Z$18:Z$113,References!M22,Y$18:Y$113,"=*")</f>
        <v>0</v>
      </c>
      <c r="AA129" s="148"/>
      <c r="AB129" s="582"/>
      <c r="AD129" s="1286"/>
      <c r="AE129" s="1287"/>
      <c r="AF129" s="1287"/>
      <c r="AG129" s="1288"/>
    </row>
    <row r="130" spans="1:33">
      <c r="A130" s="149"/>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562"/>
      <c r="Y130" s="145" t="s">
        <v>840</v>
      </c>
      <c r="Z130" s="144">
        <f>IFERROR(Z129/Z12,0)</f>
        <v>0</v>
      </c>
      <c r="AA130" s="148"/>
      <c r="AB130" s="159"/>
      <c r="AD130" s="1286"/>
      <c r="AE130" s="1287"/>
      <c r="AF130" s="1287"/>
      <c r="AG130" s="1288"/>
    </row>
    <row r="131" spans="1:33">
      <c r="A131" s="149"/>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563"/>
      <c r="Y131" s="1228" t="s">
        <v>795</v>
      </c>
      <c r="Z131" s="1229"/>
      <c r="AA131" s="148"/>
      <c r="AB131" s="581"/>
      <c r="AD131" s="1286"/>
      <c r="AE131" s="1287"/>
      <c r="AF131" s="1287"/>
      <c r="AG131" s="1288"/>
    </row>
    <row r="132" spans="1:33">
      <c r="A132" s="149"/>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561"/>
      <c r="Y132" s="147" t="s">
        <v>841</v>
      </c>
      <c r="Z132" s="561">
        <f>SUMIFS(E$18:E$113,Z$18:Z$113,References!M23,Y$18:Y$113,"=*")</f>
        <v>0</v>
      </c>
      <c r="AA132" s="148"/>
      <c r="AB132" s="582"/>
      <c r="AD132" s="1286"/>
      <c r="AE132" s="1287"/>
      <c r="AF132" s="1287"/>
      <c r="AG132" s="1288"/>
    </row>
    <row r="133" spans="1:33">
      <c r="A133" s="145"/>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4"/>
      <c r="Y133" s="145" t="s">
        <v>840</v>
      </c>
      <c r="Z133" s="144">
        <f>IFERROR(Z132/Z13,0)</f>
        <v>0</v>
      </c>
      <c r="AA133" s="146"/>
      <c r="AB133" s="583"/>
      <c r="AC133" s="7"/>
      <c r="AD133" s="6"/>
      <c r="AE133" s="7"/>
      <c r="AF133" s="7"/>
      <c r="AG133" s="13"/>
    </row>
  </sheetData>
  <sheetProtection sheet="1" insertRows="0"/>
  <mergeCells count="643">
    <mergeCell ref="AA107:AB107"/>
    <mergeCell ref="AA108:AB108"/>
    <mergeCell ref="AA109:AB109"/>
    <mergeCell ref="AA110:AB110"/>
    <mergeCell ref="AA111:AB111"/>
    <mergeCell ref="AA112:AB112"/>
    <mergeCell ref="AA113:AB113"/>
    <mergeCell ref="AA114:AB114"/>
    <mergeCell ref="AA98:AB98"/>
    <mergeCell ref="AA99:AB99"/>
    <mergeCell ref="AA100:AB100"/>
    <mergeCell ref="AA101:AB101"/>
    <mergeCell ref="AA102:AB102"/>
    <mergeCell ref="AA103:AB103"/>
    <mergeCell ref="AA104:AB104"/>
    <mergeCell ref="AA105:AB105"/>
    <mergeCell ref="AA106:AB106"/>
    <mergeCell ref="AA89:AB89"/>
    <mergeCell ref="AA90:AB90"/>
    <mergeCell ref="AA91:AB91"/>
    <mergeCell ref="AA92:AB92"/>
    <mergeCell ref="AA93:AB93"/>
    <mergeCell ref="AA94:AB94"/>
    <mergeCell ref="AA95:AB95"/>
    <mergeCell ref="AA96:AB96"/>
    <mergeCell ref="AA97:AB97"/>
    <mergeCell ref="AA80:AB80"/>
    <mergeCell ref="AA81:AB81"/>
    <mergeCell ref="AA82:AB82"/>
    <mergeCell ref="AA83:AB83"/>
    <mergeCell ref="AA84:AB84"/>
    <mergeCell ref="AA85:AB85"/>
    <mergeCell ref="AA86:AB86"/>
    <mergeCell ref="AA87:AB87"/>
    <mergeCell ref="AA88:AB88"/>
    <mergeCell ref="AA71:AB71"/>
    <mergeCell ref="AA72:AB72"/>
    <mergeCell ref="AA73:AB73"/>
    <mergeCell ref="AA74:AB74"/>
    <mergeCell ref="AA75:AB75"/>
    <mergeCell ref="AA76:AB76"/>
    <mergeCell ref="AA77:AB77"/>
    <mergeCell ref="AA78:AB78"/>
    <mergeCell ref="AA79:AB79"/>
    <mergeCell ref="AA62:AB62"/>
    <mergeCell ref="AA63:AB63"/>
    <mergeCell ref="AA64:AB64"/>
    <mergeCell ref="AA65:AB65"/>
    <mergeCell ref="AA66:AB66"/>
    <mergeCell ref="AA67:AB67"/>
    <mergeCell ref="AA68:AB68"/>
    <mergeCell ref="AA69:AB69"/>
    <mergeCell ref="AA70:AB70"/>
    <mergeCell ref="AA53:AB53"/>
    <mergeCell ref="AA54:AB54"/>
    <mergeCell ref="AA55:AB55"/>
    <mergeCell ref="AA56:AB56"/>
    <mergeCell ref="AA57:AB57"/>
    <mergeCell ref="AA58:AB58"/>
    <mergeCell ref="AA59:AB59"/>
    <mergeCell ref="AA60:AB60"/>
    <mergeCell ref="AA61:AB61"/>
    <mergeCell ref="AA44:AB44"/>
    <mergeCell ref="AA45:AB45"/>
    <mergeCell ref="AA46:AB46"/>
    <mergeCell ref="AA47:AB47"/>
    <mergeCell ref="AA48:AB48"/>
    <mergeCell ref="AA49:AB49"/>
    <mergeCell ref="AA50:AB50"/>
    <mergeCell ref="AA51:AB51"/>
    <mergeCell ref="AA52:AB52"/>
    <mergeCell ref="AA35:AB35"/>
    <mergeCell ref="AA36:AB36"/>
    <mergeCell ref="AA37:AB37"/>
    <mergeCell ref="AA38:AB38"/>
    <mergeCell ref="AA39:AB39"/>
    <mergeCell ref="AA40:AB40"/>
    <mergeCell ref="AA41:AB41"/>
    <mergeCell ref="AA42:AB42"/>
    <mergeCell ref="AA43:AB43"/>
    <mergeCell ref="AA6:AB7"/>
    <mergeCell ref="AA8:AB8"/>
    <mergeCell ref="AA15:AB15"/>
    <mergeCell ref="AA16:AB17"/>
    <mergeCell ref="AA18:AB18"/>
    <mergeCell ref="AA19:AB19"/>
    <mergeCell ref="AA20:AB20"/>
    <mergeCell ref="AA21:AB21"/>
    <mergeCell ref="AA22:AB22"/>
    <mergeCell ref="W8:X8"/>
    <mergeCell ref="W15:X15"/>
    <mergeCell ref="W16:X17"/>
    <mergeCell ref="W22:X22"/>
    <mergeCell ref="W23:X23"/>
    <mergeCell ref="W25:X25"/>
    <mergeCell ref="W109:X109"/>
    <mergeCell ref="W110:X110"/>
    <mergeCell ref="W111:X111"/>
    <mergeCell ref="W46:X46"/>
    <mergeCell ref="W47:X47"/>
    <mergeCell ref="W48:X48"/>
    <mergeCell ref="W49:X49"/>
    <mergeCell ref="W50:X50"/>
    <mergeCell ref="W40:X40"/>
    <mergeCell ref="W56:X56"/>
    <mergeCell ref="W57:X57"/>
    <mergeCell ref="W58:X58"/>
    <mergeCell ref="W59:X59"/>
    <mergeCell ref="W60:X60"/>
    <mergeCell ref="W51:X51"/>
    <mergeCell ref="W52:X52"/>
    <mergeCell ref="W53:X53"/>
    <mergeCell ref="W54:X54"/>
    <mergeCell ref="A5:J5"/>
    <mergeCell ref="A6:J6"/>
    <mergeCell ref="A7:J7"/>
    <mergeCell ref="G16:I16"/>
    <mergeCell ref="G15:N15"/>
    <mergeCell ref="Q15:R15"/>
    <mergeCell ref="J16:K16"/>
    <mergeCell ref="Q17:R17"/>
    <mergeCell ref="Q16:R16"/>
    <mergeCell ref="L16:N16"/>
    <mergeCell ref="E15:E16"/>
    <mergeCell ref="D15:D16"/>
    <mergeCell ref="C15:C16"/>
    <mergeCell ref="B15:B16"/>
    <mergeCell ref="A15:A16"/>
    <mergeCell ref="O15:P15"/>
    <mergeCell ref="O6:P6"/>
    <mergeCell ref="O7:P7"/>
    <mergeCell ref="W6:X7"/>
    <mergeCell ref="U118:V118"/>
    <mergeCell ref="U121:V121"/>
    <mergeCell ref="U124:V124"/>
    <mergeCell ref="U36:V36"/>
    <mergeCell ref="U37:V37"/>
    <mergeCell ref="U38:V38"/>
    <mergeCell ref="U39:V39"/>
    <mergeCell ref="U40:V40"/>
    <mergeCell ref="U27:V27"/>
    <mergeCell ref="U28:V28"/>
    <mergeCell ref="U29:V29"/>
    <mergeCell ref="U30:V30"/>
    <mergeCell ref="U31:V31"/>
    <mergeCell ref="U32:V32"/>
    <mergeCell ref="U33:V33"/>
    <mergeCell ref="U34:V34"/>
    <mergeCell ref="U41:V41"/>
    <mergeCell ref="U42:V42"/>
    <mergeCell ref="U43:V43"/>
    <mergeCell ref="U44:V44"/>
    <mergeCell ref="U45:V45"/>
    <mergeCell ref="U46:V46"/>
    <mergeCell ref="S7:V7"/>
    <mergeCell ref="U127:V127"/>
    <mergeCell ref="S27:T27"/>
    <mergeCell ref="S28:T28"/>
    <mergeCell ref="S29:T29"/>
    <mergeCell ref="S30:T30"/>
    <mergeCell ref="U113:V113"/>
    <mergeCell ref="U114:V114"/>
    <mergeCell ref="S31:T31"/>
    <mergeCell ref="S32:T32"/>
    <mergeCell ref="S33:T33"/>
    <mergeCell ref="S34:T34"/>
    <mergeCell ref="S35:T35"/>
    <mergeCell ref="U35:V35"/>
    <mergeCell ref="U115:V115"/>
    <mergeCell ref="S114:T114"/>
    <mergeCell ref="S36:T36"/>
    <mergeCell ref="S37:T37"/>
    <mergeCell ref="S38:T38"/>
    <mergeCell ref="S39:T39"/>
    <mergeCell ref="S40:T40"/>
    <mergeCell ref="S51:T51"/>
    <mergeCell ref="S52:T52"/>
    <mergeCell ref="S41:T41"/>
    <mergeCell ref="S42:T42"/>
    <mergeCell ref="Q110:R110"/>
    <mergeCell ref="Q111:R111"/>
    <mergeCell ref="Q112:R112"/>
    <mergeCell ref="Q96:R96"/>
    <mergeCell ref="Q97:R97"/>
    <mergeCell ref="Q98:R98"/>
    <mergeCell ref="Q99:R99"/>
    <mergeCell ref="Q100:R100"/>
    <mergeCell ref="Q101:R101"/>
    <mergeCell ref="Q102:R102"/>
    <mergeCell ref="Q103:R103"/>
    <mergeCell ref="Q104:R104"/>
    <mergeCell ref="Q92:R92"/>
    <mergeCell ref="Q93:R93"/>
    <mergeCell ref="Q94:R94"/>
    <mergeCell ref="Q95:R95"/>
    <mergeCell ref="Q105:R105"/>
    <mergeCell ref="Q106:R106"/>
    <mergeCell ref="Q107:R107"/>
    <mergeCell ref="Q108:R108"/>
    <mergeCell ref="Q109:R109"/>
    <mergeCell ref="Q83:R83"/>
    <mergeCell ref="Q84:R84"/>
    <mergeCell ref="Q85:R85"/>
    <mergeCell ref="Q86:R86"/>
    <mergeCell ref="Q87:R87"/>
    <mergeCell ref="Q88:R88"/>
    <mergeCell ref="Q89:R89"/>
    <mergeCell ref="Q90:R90"/>
    <mergeCell ref="Q91:R91"/>
    <mergeCell ref="O118:P118"/>
    <mergeCell ref="O121:P121"/>
    <mergeCell ref="O124:P124"/>
    <mergeCell ref="Q59:R59"/>
    <mergeCell ref="Q38:R38"/>
    <mergeCell ref="Q43:R43"/>
    <mergeCell ref="Q44:R44"/>
    <mergeCell ref="Q45:R45"/>
    <mergeCell ref="Q46:R46"/>
    <mergeCell ref="Q47:R47"/>
    <mergeCell ref="Q48:R48"/>
    <mergeCell ref="Q49:R49"/>
    <mergeCell ref="Q50:R50"/>
    <mergeCell ref="Q67:R67"/>
    <mergeCell ref="Q68:R68"/>
    <mergeCell ref="Q51:R51"/>
    <mergeCell ref="Q52:R52"/>
    <mergeCell ref="Q53:R53"/>
    <mergeCell ref="Q54:R54"/>
    <mergeCell ref="Q55:R55"/>
    <mergeCell ref="Q70:R70"/>
    <mergeCell ref="Q71:R71"/>
    <mergeCell ref="Q72:R72"/>
    <mergeCell ref="Q73:R73"/>
    <mergeCell ref="Q31:R31"/>
    <mergeCell ref="Q32:R32"/>
    <mergeCell ref="Q33:R33"/>
    <mergeCell ref="Q34:R34"/>
    <mergeCell ref="Q35:R35"/>
    <mergeCell ref="Q36:R36"/>
    <mergeCell ref="Q25:R25"/>
    <mergeCell ref="Q26:R26"/>
    <mergeCell ref="Q27:R27"/>
    <mergeCell ref="Q28:R28"/>
    <mergeCell ref="Q29:R29"/>
    <mergeCell ref="Q30:R30"/>
    <mergeCell ref="AD48:AG48"/>
    <mergeCell ref="AD29:AG29"/>
    <mergeCell ref="AD30:AG30"/>
    <mergeCell ref="AD31:AG31"/>
    <mergeCell ref="AD32:AG32"/>
    <mergeCell ref="AD33:AG33"/>
    <mergeCell ref="AD49:AG49"/>
    <mergeCell ref="AD39:AG39"/>
    <mergeCell ref="AD40:AG40"/>
    <mergeCell ref="AD41:AG41"/>
    <mergeCell ref="AD42:AG42"/>
    <mergeCell ref="AD43:AG43"/>
    <mergeCell ref="AD36:AG36"/>
    <mergeCell ref="AD37:AG37"/>
    <mergeCell ref="AD38:AG38"/>
    <mergeCell ref="AD34:AG34"/>
    <mergeCell ref="AD35:AG35"/>
    <mergeCell ref="AD46:AG46"/>
    <mergeCell ref="AD47:AG47"/>
    <mergeCell ref="AD54:AG54"/>
    <mergeCell ref="AD55:AG55"/>
    <mergeCell ref="AD56:AG56"/>
    <mergeCell ref="AD57:AG57"/>
    <mergeCell ref="AD58:AG58"/>
    <mergeCell ref="AD50:AG50"/>
    <mergeCell ref="AD51:AG51"/>
    <mergeCell ref="AD52:AG52"/>
    <mergeCell ref="AD53:AG53"/>
    <mergeCell ref="AD64:AG64"/>
    <mergeCell ref="AD65:AG65"/>
    <mergeCell ref="AD66:AG66"/>
    <mergeCell ref="AD67:AG67"/>
    <mergeCell ref="AD68:AG68"/>
    <mergeCell ref="AD59:AG59"/>
    <mergeCell ref="AD60:AG60"/>
    <mergeCell ref="AD61:AG61"/>
    <mergeCell ref="AD62:AG62"/>
    <mergeCell ref="AD63:AG63"/>
    <mergeCell ref="AD74:AG74"/>
    <mergeCell ref="AD75:AG75"/>
    <mergeCell ref="AD76:AG76"/>
    <mergeCell ref="AD77:AG77"/>
    <mergeCell ref="AD78:AG78"/>
    <mergeCell ref="AD69:AG69"/>
    <mergeCell ref="AD70:AG70"/>
    <mergeCell ref="AD71:AG71"/>
    <mergeCell ref="AD72:AG72"/>
    <mergeCell ref="AD73:AG73"/>
    <mergeCell ref="AD84:AG84"/>
    <mergeCell ref="AD85:AG85"/>
    <mergeCell ref="AD86:AG86"/>
    <mergeCell ref="AD87:AG87"/>
    <mergeCell ref="AD88:AG88"/>
    <mergeCell ref="AD79:AG79"/>
    <mergeCell ref="AD80:AG80"/>
    <mergeCell ref="AD81:AG81"/>
    <mergeCell ref="AD82:AG82"/>
    <mergeCell ref="AD83:AG83"/>
    <mergeCell ref="AD102:AG102"/>
    <mergeCell ref="AD103:AG103"/>
    <mergeCell ref="AD94:AG94"/>
    <mergeCell ref="AD95:AG95"/>
    <mergeCell ref="AD96:AG96"/>
    <mergeCell ref="AD97:AG97"/>
    <mergeCell ref="AD98:AG98"/>
    <mergeCell ref="AD89:AG89"/>
    <mergeCell ref="AD90:AG90"/>
    <mergeCell ref="AD91:AG91"/>
    <mergeCell ref="AD92:AG92"/>
    <mergeCell ref="AD93:AG93"/>
    <mergeCell ref="S6:V6"/>
    <mergeCell ref="AD11:AG13"/>
    <mergeCell ref="A8:B10"/>
    <mergeCell ref="AD121:AG132"/>
    <mergeCell ref="AD1:AG10"/>
    <mergeCell ref="AD16:AG18"/>
    <mergeCell ref="A1:W1"/>
    <mergeCell ref="A3:W3"/>
    <mergeCell ref="A4:W4"/>
    <mergeCell ref="Q6:R7"/>
    <mergeCell ref="Q8:R8"/>
    <mergeCell ref="AD112:AG112"/>
    <mergeCell ref="AD104:AG104"/>
    <mergeCell ref="AD106:AG106"/>
    <mergeCell ref="AD108:AG108"/>
    <mergeCell ref="AD109:AG109"/>
    <mergeCell ref="AD111:AG111"/>
    <mergeCell ref="AD99:AG99"/>
    <mergeCell ref="AD100:AG100"/>
    <mergeCell ref="AD101:AG101"/>
    <mergeCell ref="W21:X21"/>
    <mergeCell ref="F15:F16"/>
    <mergeCell ref="W32:X32"/>
    <mergeCell ref="AD23:AG23"/>
    <mergeCell ref="AD24:AG24"/>
    <mergeCell ref="AD25:AG25"/>
    <mergeCell ref="AD26:AG26"/>
    <mergeCell ref="S25:T25"/>
    <mergeCell ref="Q18:R18"/>
    <mergeCell ref="Q19:R19"/>
    <mergeCell ref="Q20:R20"/>
    <mergeCell ref="Q21:R21"/>
    <mergeCell ref="Q22:R22"/>
    <mergeCell ref="Q23:R23"/>
    <mergeCell ref="Q24:R24"/>
    <mergeCell ref="S19:T19"/>
    <mergeCell ref="S18:T18"/>
    <mergeCell ref="W26:X26"/>
    <mergeCell ref="U18:V18"/>
    <mergeCell ref="U19:V19"/>
    <mergeCell ref="U20:V20"/>
    <mergeCell ref="U21:V21"/>
    <mergeCell ref="U22:V22"/>
    <mergeCell ref="U23:V23"/>
    <mergeCell ref="AA23:AB23"/>
    <mergeCell ref="AA24:AB24"/>
    <mergeCell ref="AA25:AB25"/>
    <mergeCell ref="AA26:AB26"/>
    <mergeCell ref="AD14:AG14"/>
    <mergeCell ref="AD15:AG15"/>
    <mergeCell ref="AD19:AG19"/>
    <mergeCell ref="AD20:AG20"/>
    <mergeCell ref="AD21:AG21"/>
    <mergeCell ref="AD22:AG22"/>
    <mergeCell ref="U17:V17"/>
    <mergeCell ref="S17:T17"/>
    <mergeCell ref="S26:T26"/>
    <mergeCell ref="U24:V24"/>
    <mergeCell ref="U25:V25"/>
    <mergeCell ref="U26:V26"/>
    <mergeCell ref="W18:X18"/>
    <mergeCell ref="W19:X19"/>
    <mergeCell ref="W20:X20"/>
    <mergeCell ref="S20:T20"/>
    <mergeCell ref="S21:T21"/>
    <mergeCell ref="S22:T22"/>
    <mergeCell ref="S23:T23"/>
    <mergeCell ref="S24:T24"/>
    <mergeCell ref="S15:V15"/>
    <mergeCell ref="S16:T16"/>
    <mergeCell ref="U16:V16"/>
    <mergeCell ref="W24:X24"/>
    <mergeCell ref="AD27:AG27"/>
    <mergeCell ref="AD44:AG44"/>
    <mergeCell ref="AD45:AG45"/>
    <mergeCell ref="W42:X42"/>
    <mergeCell ref="W29:X29"/>
    <mergeCell ref="W35:X35"/>
    <mergeCell ref="W31:X31"/>
    <mergeCell ref="W30:X30"/>
    <mergeCell ref="W33:X33"/>
    <mergeCell ref="W34:X34"/>
    <mergeCell ref="W36:X36"/>
    <mergeCell ref="W37:X37"/>
    <mergeCell ref="W38:X38"/>
    <mergeCell ref="AD28:AG28"/>
    <mergeCell ref="W27:X27"/>
    <mergeCell ref="W28:X28"/>
    <mergeCell ref="AA27:AB27"/>
    <mergeCell ref="AA28:AB28"/>
    <mergeCell ref="AA29:AB29"/>
    <mergeCell ref="AA30:AB30"/>
    <mergeCell ref="AA31:AB31"/>
    <mergeCell ref="AA32:AB32"/>
    <mergeCell ref="AA33:AB33"/>
    <mergeCell ref="AA34:AB34"/>
    <mergeCell ref="W88:X88"/>
    <mergeCell ref="W89:X89"/>
    <mergeCell ref="S49:T49"/>
    <mergeCell ref="S50:T50"/>
    <mergeCell ref="W72:X72"/>
    <mergeCell ref="W55:X55"/>
    <mergeCell ref="W66:X66"/>
    <mergeCell ref="W67:X67"/>
    <mergeCell ref="W68:X68"/>
    <mergeCell ref="W69:X69"/>
    <mergeCell ref="W70:X70"/>
    <mergeCell ref="W61:X61"/>
    <mergeCell ref="W62:X62"/>
    <mergeCell ref="W63:X63"/>
    <mergeCell ref="W64:X64"/>
    <mergeCell ref="W65:X65"/>
    <mergeCell ref="S64:T64"/>
    <mergeCell ref="S71:T71"/>
    <mergeCell ref="S72:T72"/>
    <mergeCell ref="S73:T73"/>
    <mergeCell ref="S74:T74"/>
    <mergeCell ref="S75:T75"/>
    <mergeCell ref="S76:T76"/>
    <mergeCell ref="S65:T65"/>
    <mergeCell ref="O115:P115"/>
    <mergeCell ref="Q64:R64"/>
    <mergeCell ref="Q65:R65"/>
    <mergeCell ref="Q66:R66"/>
    <mergeCell ref="Q69:R69"/>
    <mergeCell ref="S113:T113"/>
    <mergeCell ref="S47:T47"/>
    <mergeCell ref="S48:T48"/>
    <mergeCell ref="W102:X102"/>
    <mergeCell ref="W103:X103"/>
    <mergeCell ref="W104:X104"/>
    <mergeCell ref="W105:X105"/>
    <mergeCell ref="W96:X96"/>
    <mergeCell ref="W97:X97"/>
    <mergeCell ref="W98:X98"/>
    <mergeCell ref="W99:X99"/>
    <mergeCell ref="W100:X100"/>
    <mergeCell ref="W91:X91"/>
    <mergeCell ref="W92:X92"/>
    <mergeCell ref="W93:X93"/>
    <mergeCell ref="W94:X94"/>
    <mergeCell ref="W95:X95"/>
    <mergeCell ref="W86:X86"/>
    <mergeCell ref="W87:X87"/>
    <mergeCell ref="A114:D114"/>
    <mergeCell ref="Q113:R113"/>
    <mergeCell ref="Q114:R114"/>
    <mergeCell ref="Q37:R37"/>
    <mergeCell ref="Q39:R39"/>
    <mergeCell ref="Q40:R40"/>
    <mergeCell ref="Q41:R41"/>
    <mergeCell ref="Q42:R42"/>
    <mergeCell ref="Q56:R56"/>
    <mergeCell ref="Q57:R57"/>
    <mergeCell ref="Q58:R58"/>
    <mergeCell ref="Q75:R75"/>
    <mergeCell ref="Q76:R76"/>
    <mergeCell ref="Q77:R77"/>
    <mergeCell ref="Q60:R60"/>
    <mergeCell ref="Q61:R61"/>
    <mergeCell ref="Q62:R62"/>
    <mergeCell ref="Q63:R63"/>
    <mergeCell ref="Q74:R74"/>
    <mergeCell ref="Q78:R78"/>
    <mergeCell ref="Q79:R79"/>
    <mergeCell ref="Q80:R80"/>
    <mergeCell ref="Q81:R81"/>
    <mergeCell ref="Q82:R82"/>
    <mergeCell ref="S43:T43"/>
    <mergeCell ref="S44:T44"/>
    <mergeCell ref="S45:T45"/>
    <mergeCell ref="S46:T46"/>
    <mergeCell ref="S59:T59"/>
    <mergeCell ref="S60:T60"/>
    <mergeCell ref="S61:T61"/>
    <mergeCell ref="S62:T62"/>
    <mergeCell ref="S63:T63"/>
    <mergeCell ref="S53:T53"/>
    <mergeCell ref="S54:T54"/>
    <mergeCell ref="S55:T55"/>
    <mergeCell ref="S56:T56"/>
    <mergeCell ref="S57:T57"/>
    <mergeCell ref="S58:T58"/>
    <mergeCell ref="S66:T66"/>
    <mergeCell ref="S67:T67"/>
    <mergeCell ref="S68:T68"/>
    <mergeCell ref="S69:T69"/>
    <mergeCell ref="S70:T70"/>
    <mergeCell ref="S83:T83"/>
    <mergeCell ref="S84:T84"/>
    <mergeCell ref="S85:T85"/>
    <mergeCell ref="S86:T86"/>
    <mergeCell ref="S87:T87"/>
    <mergeCell ref="S88:T88"/>
    <mergeCell ref="S77:T77"/>
    <mergeCell ref="S78:T78"/>
    <mergeCell ref="S79:T79"/>
    <mergeCell ref="S80:T80"/>
    <mergeCell ref="S81:T81"/>
    <mergeCell ref="S82:T82"/>
    <mergeCell ref="S112:T112"/>
    <mergeCell ref="S103:T103"/>
    <mergeCell ref="S104:T104"/>
    <mergeCell ref="S105:T105"/>
    <mergeCell ref="S106:T106"/>
    <mergeCell ref="S107:T107"/>
    <mergeCell ref="S108:T108"/>
    <mergeCell ref="S109:T109"/>
    <mergeCell ref="S95:T95"/>
    <mergeCell ref="S96:T96"/>
    <mergeCell ref="S97:T97"/>
    <mergeCell ref="S98:T98"/>
    <mergeCell ref="S99:T99"/>
    <mergeCell ref="S100:T100"/>
    <mergeCell ref="S110:T110"/>
    <mergeCell ref="S111:T111"/>
    <mergeCell ref="S101:T101"/>
    <mergeCell ref="S102:T102"/>
    <mergeCell ref="S89:T89"/>
    <mergeCell ref="S90:T90"/>
    <mergeCell ref="S91:T91"/>
    <mergeCell ref="S92:T92"/>
    <mergeCell ref="S93:T93"/>
    <mergeCell ref="S94:T94"/>
    <mergeCell ref="U47:V47"/>
    <mergeCell ref="U48:V48"/>
    <mergeCell ref="U49:V49"/>
    <mergeCell ref="U50:V50"/>
    <mergeCell ref="U51:V51"/>
    <mergeCell ref="U52:V52"/>
    <mergeCell ref="U64:V64"/>
    <mergeCell ref="U71:V71"/>
    <mergeCell ref="U72:V72"/>
    <mergeCell ref="U73:V73"/>
    <mergeCell ref="U74:V74"/>
    <mergeCell ref="U75:V75"/>
    <mergeCell ref="U76:V76"/>
    <mergeCell ref="U65:V65"/>
    <mergeCell ref="U66:V66"/>
    <mergeCell ref="U67:V67"/>
    <mergeCell ref="U68:V68"/>
    <mergeCell ref="U69:V69"/>
    <mergeCell ref="U59:V59"/>
    <mergeCell ref="U60:V60"/>
    <mergeCell ref="U61:V61"/>
    <mergeCell ref="U62:V62"/>
    <mergeCell ref="U63:V63"/>
    <mergeCell ref="U53:V53"/>
    <mergeCell ref="U54:V54"/>
    <mergeCell ref="U55:V55"/>
    <mergeCell ref="U56:V56"/>
    <mergeCell ref="U57:V57"/>
    <mergeCell ref="U58:V58"/>
    <mergeCell ref="U70:V70"/>
    <mergeCell ref="U93:V93"/>
    <mergeCell ref="U94:V94"/>
    <mergeCell ref="U83:V83"/>
    <mergeCell ref="U84:V84"/>
    <mergeCell ref="U85:V85"/>
    <mergeCell ref="U86:V86"/>
    <mergeCell ref="U87:V87"/>
    <mergeCell ref="U88:V88"/>
    <mergeCell ref="U77:V77"/>
    <mergeCell ref="U78:V78"/>
    <mergeCell ref="U79:V79"/>
    <mergeCell ref="U80:V80"/>
    <mergeCell ref="U81:V81"/>
    <mergeCell ref="U82:V82"/>
    <mergeCell ref="U92:V92"/>
    <mergeCell ref="W73:X73"/>
    <mergeCell ref="W74:X74"/>
    <mergeCell ref="W75:X75"/>
    <mergeCell ref="U110:V110"/>
    <mergeCell ref="U111:V111"/>
    <mergeCell ref="U112:V112"/>
    <mergeCell ref="U99:V99"/>
    <mergeCell ref="U100:V100"/>
    <mergeCell ref="U101:V101"/>
    <mergeCell ref="U102:V102"/>
    <mergeCell ref="U103:V103"/>
    <mergeCell ref="U104:V104"/>
    <mergeCell ref="U105:V105"/>
    <mergeCell ref="U95:V95"/>
    <mergeCell ref="U96:V96"/>
    <mergeCell ref="U97:V97"/>
    <mergeCell ref="U98:V98"/>
    <mergeCell ref="U108:V108"/>
    <mergeCell ref="U109:V109"/>
    <mergeCell ref="U106:V106"/>
    <mergeCell ref="U107:V107"/>
    <mergeCell ref="U89:V89"/>
    <mergeCell ref="U90:V90"/>
    <mergeCell ref="U91:V91"/>
    <mergeCell ref="W112:X112"/>
    <mergeCell ref="W113:X113"/>
    <mergeCell ref="W114:X114"/>
    <mergeCell ref="W39:X39"/>
    <mergeCell ref="W41:X41"/>
    <mergeCell ref="W43:X43"/>
    <mergeCell ref="W44:X44"/>
    <mergeCell ref="W45:X45"/>
    <mergeCell ref="W101:X101"/>
    <mergeCell ref="W106:X106"/>
    <mergeCell ref="W107:X107"/>
    <mergeCell ref="W108:X108"/>
    <mergeCell ref="W90:X90"/>
    <mergeCell ref="W81:X81"/>
    <mergeCell ref="W82:X82"/>
    <mergeCell ref="W83:X83"/>
    <mergeCell ref="W84:X84"/>
    <mergeCell ref="W85:X85"/>
    <mergeCell ref="W76:X76"/>
    <mergeCell ref="W77:X77"/>
    <mergeCell ref="W78:X78"/>
    <mergeCell ref="W79:X79"/>
    <mergeCell ref="W80:X80"/>
    <mergeCell ref="W71:X71"/>
    <mergeCell ref="Y114:Z114"/>
    <mergeCell ref="Y116:Z116"/>
    <mergeCell ref="Y119:Z119"/>
    <mergeCell ref="Y122:Z122"/>
    <mergeCell ref="Y125:Z125"/>
    <mergeCell ref="Y128:Z128"/>
    <mergeCell ref="Y131:Z131"/>
    <mergeCell ref="Y6:Z6"/>
    <mergeCell ref="Y7:Z7"/>
    <mergeCell ref="Y15:Z15"/>
    <mergeCell ref="Y16:Z16"/>
  </mergeCells>
  <dataValidations count="1">
    <dataValidation type="list" allowBlank="1" showInputMessage="1" showErrorMessage="1" sqref="AA18:AB113" xr:uid="{00000000-0002-0000-1500-000000000000}">
      <formula1>"x"</formula1>
    </dataValidation>
  </dataValidations>
  <pageMargins left="0.7" right="0.7" top="0.75" bottom="0.75" header="0.3" footer="0.3"/>
  <pageSetup paperSize="137" orientation="portrait" horizontalDpi="4294967293"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1500-000001000000}">
          <x14:formula1>
            <xm:f>References!$A$2:$A$13</xm:f>
          </x14:formula1>
          <xm:sqref>A18:A113</xm:sqref>
        </x14:dataValidation>
        <x14:dataValidation type="list" allowBlank="1" showInputMessage="1" showErrorMessage="1" xr:uid="{00000000-0002-0000-1500-000002000000}">
          <x14:formula1>
            <xm:f>References!$K$17:$K$21</xm:f>
          </x14:formula1>
          <xm:sqref>O18:O113</xm:sqref>
        </x14:dataValidation>
        <x14:dataValidation type="list" allowBlank="1" showInputMessage="1" showErrorMessage="1" xr:uid="{00000000-0002-0000-1500-000003000000}">
          <x14:formula1>
            <xm:f>References!$B$2:$B$3</xm:f>
          </x14:formula1>
          <xm:sqref>Q18:T113 W18:X113</xm:sqref>
        </x14:dataValidation>
        <x14:dataValidation type="list" allowBlank="1" showInputMessage="1" showErrorMessage="1" xr:uid="{00000000-0002-0000-1500-000004000000}">
          <x14:formula1>
            <xm:f>References!$L$17:$L$22</xm:f>
          </x14:formula1>
          <xm:sqref>U18:V113</xm:sqref>
        </x14:dataValidation>
        <x14:dataValidation type="list" allowBlank="1" showInputMessage="1" showErrorMessage="1" xr:uid="{00000000-0002-0000-1500-000005000000}">
          <x14:formula1>
            <xm:f>References!$M$17:$M$23</xm:f>
          </x14:formula1>
          <xm:sqref>Z18:Z113</xm:sqref>
        </x14:dataValidation>
        <x14:dataValidation type="list" allowBlank="1" showInputMessage="1" showErrorMessage="1" xr:uid="{00000000-0002-0000-1500-000006000000}">
          <x14:formula1>
            <xm:f>References!$M$25:$M$31</xm:f>
          </x14:formula1>
          <xm:sqref>Y18:Y113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I18"/>
  <sheetViews>
    <sheetView topLeftCell="A2" workbookViewId="0">
      <selection activeCell="A16" sqref="A16"/>
    </sheetView>
  </sheetViews>
  <sheetFormatPr baseColWidth="10" defaultColWidth="9.1640625" defaultRowHeight="15"/>
  <cols>
    <col min="1" max="1" width="20.5" style="1" bestFit="1" customWidth="1"/>
    <col min="2" max="2" width="13.83203125" style="1" bestFit="1" customWidth="1"/>
    <col min="3" max="3" width="17.6640625" style="1" customWidth="1"/>
    <col min="4" max="4" width="20.83203125" style="1" customWidth="1"/>
    <col min="5" max="5" width="17" style="1" bestFit="1" customWidth="1"/>
    <col min="6" max="6" width="13.83203125" style="1" bestFit="1" customWidth="1"/>
    <col min="7" max="7" width="14.5" style="1" customWidth="1"/>
    <col min="8" max="8" width="21.1640625" style="1" customWidth="1"/>
    <col min="9" max="16384" width="9.1640625" style="1"/>
  </cols>
  <sheetData>
    <row r="1" spans="1:9" ht="21">
      <c r="A1" s="971" t="s">
        <v>216</v>
      </c>
      <c r="B1" s="971"/>
      <c r="C1" s="971"/>
      <c r="D1" s="971"/>
      <c r="E1" s="971"/>
      <c r="F1" s="971"/>
      <c r="G1" s="971"/>
      <c r="H1" s="971"/>
    </row>
    <row r="2" spans="1:9" ht="21">
      <c r="A2" s="972" t="s">
        <v>217</v>
      </c>
      <c r="B2" s="972"/>
      <c r="C2" s="972"/>
      <c r="D2" s="972"/>
      <c r="E2" s="972"/>
      <c r="F2" s="972"/>
      <c r="G2" s="972"/>
      <c r="H2" s="972"/>
    </row>
    <row r="3" spans="1:9" ht="21">
      <c r="A3" s="974" t="s">
        <v>849</v>
      </c>
      <c r="B3" s="974"/>
      <c r="C3" s="974"/>
      <c r="D3" s="974"/>
      <c r="E3" s="974"/>
      <c r="F3" s="974"/>
      <c r="G3" s="974"/>
      <c r="H3" s="974"/>
    </row>
    <row r="4" spans="1:9">
      <c r="A4" s="1346" t="s">
        <v>850</v>
      </c>
      <c r="B4" s="1346"/>
      <c r="C4" s="1346"/>
      <c r="D4" s="1346"/>
      <c r="E4" s="1346"/>
      <c r="F4" s="1346"/>
      <c r="G4" s="1346"/>
      <c r="H4" s="1346"/>
    </row>
    <row r="5" spans="1:9">
      <c r="A5" s="1344" t="s">
        <v>851</v>
      </c>
      <c r="B5" s="1344"/>
      <c r="C5" s="1344"/>
      <c r="D5" s="1344"/>
      <c r="E5" s="1344" t="s">
        <v>852</v>
      </c>
      <c r="F5" s="1344"/>
      <c r="G5" s="1344"/>
      <c r="H5" s="1344"/>
    </row>
    <row r="6" spans="1:9" ht="34">
      <c r="A6" s="211" t="s">
        <v>853</v>
      </c>
      <c r="B6" s="211" t="s">
        <v>854</v>
      </c>
      <c r="C6" s="212" t="s">
        <v>855</v>
      </c>
      <c r="D6" s="212" t="s">
        <v>856</v>
      </c>
      <c r="E6" s="211" t="s">
        <v>853</v>
      </c>
      <c r="F6" s="211" t="s">
        <v>854</v>
      </c>
      <c r="G6" s="212" t="s">
        <v>855</v>
      </c>
      <c r="H6" s="212" t="s">
        <v>856</v>
      </c>
    </row>
    <row r="7" spans="1:9">
      <c r="A7" s="106"/>
      <c r="B7" s="106"/>
      <c r="C7" s="106"/>
      <c r="D7" s="106"/>
      <c r="E7" s="106"/>
      <c r="F7" s="106"/>
      <c r="G7" s="106"/>
      <c r="H7" s="106"/>
    </row>
    <row r="9" spans="1:9">
      <c r="A9" s="1345" t="s">
        <v>857</v>
      </c>
      <c r="B9" s="1345"/>
      <c r="C9" s="213" t="str">
        <f>IFERROR(SUM(E7:H7)/SUM(A7:D7),"")</f>
        <v/>
      </c>
    </row>
    <row r="12" spans="1:9" ht="21">
      <c r="A12" s="974" t="s">
        <v>858</v>
      </c>
      <c r="B12" s="974"/>
      <c r="C12" s="974"/>
      <c r="D12" s="974"/>
      <c r="E12" s="974"/>
      <c r="F12" s="974"/>
      <c r="G12" s="974"/>
      <c r="H12" s="974"/>
    </row>
    <row r="13" spans="1:9">
      <c r="A13" s="1346" t="s">
        <v>859</v>
      </c>
      <c r="B13" s="1346"/>
      <c r="C13" s="1346"/>
      <c r="D13" s="1346"/>
      <c r="E13" s="1346"/>
      <c r="F13" s="1346"/>
      <c r="G13" s="1346"/>
      <c r="H13" s="1346"/>
    </row>
    <row r="14" spans="1:9">
      <c r="A14" s="1344" t="s">
        <v>851</v>
      </c>
      <c r="B14" s="1344"/>
      <c r="C14" s="1344"/>
      <c r="D14" s="1344"/>
      <c r="E14" s="1344" t="s">
        <v>852</v>
      </c>
      <c r="F14" s="1344"/>
      <c r="G14" s="1344"/>
      <c r="H14" s="1344"/>
    </row>
    <row r="15" spans="1:9" ht="34">
      <c r="A15" s="17" t="s">
        <v>860</v>
      </c>
      <c r="B15" s="17" t="s">
        <v>861</v>
      </c>
      <c r="C15" s="47" t="s">
        <v>862</v>
      </c>
      <c r="D15" s="47" t="s">
        <v>863</v>
      </c>
      <c r="E15" s="47" t="s">
        <v>860</v>
      </c>
      <c r="F15" s="47" t="s">
        <v>861</v>
      </c>
      <c r="G15" s="47" t="s">
        <v>862</v>
      </c>
      <c r="H15" s="47" t="s">
        <v>863</v>
      </c>
      <c r="I15" s="210"/>
    </row>
    <row r="16" spans="1:9">
      <c r="A16" s="106"/>
      <c r="B16" s="106"/>
      <c r="C16" s="106"/>
      <c r="D16" s="106"/>
      <c r="E16" s="106"/>
      <c r="F16" s="106"/>
      <c r="G16" s="106"/>
      <c r="H16" s="106"/>
    </row>
    <row r="18" spans="1:3">
      <c r="A18" s="1345" t="s">
        <v>864</v>
      </c>
      <c r="B18" s="1345"/>
      <c r="C18" s="213" t="str">
        <f>IFERROR(SUM(E16:H16)/SUM(A16:D16),"")</f>
        <v/>
      </c>
    </row>
  </sheetData>
  <sheetProtection sheet="1" objects="1" scenarios="1" selectLockedCells="1"/>
  <mergeCells count="12">
    <mergeCell ref="A3:H3"/>
    <mergeCell ref="A2:H2"/>
    <mergeCell ref="A1:H1"/>
    <mergeCell ref="A5:D5"/>
    <mergeCell ref="E5:H5"/>
    <mergeCell ref="A14:D14"/>
    <mergeCell ref="E14:H14"/>
    <mergeCell ref="A18:B18"/>
    <mergeCell ref="A12:H12"/>
    <mergeCell ref="A4:H4"/>
    <mergeCell ref="A13:H13"/>
    <mergeCell ref="A9:B9"/>
  </mergeCells>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H30"/>
  <sheetViews>
    <sheetView topLeftCell="A24" zoomScale="70" zoomScaleNormal="70" workbookViewId="0">
      <selection activeCell="A14" sqref="A14:B14"/>
    </sheetView>
  </sheetViews>
  <sheetFormatPr baseColWidth="10" defaultColWidth="9.1640625" defaultRowHeight="15"/>
  <cols>
    <col min="1" max="1" width="9.1640625" style="1"/>
    <col min="2" max="2" width="9.83203125" style="1" customWidth="1"/>
    <col min="3" max="3" width="59" style="1" bestFit="1" customWidth="1"/>
    <col min="4" max="4" width="17.33203125" style="1" bestFit="1" customWidth="1"/>
    <col min="5" max="6" width="16" style="1" customWidth="1"/>
    <col min="7" max="7" width="51.5" style="1" customWidth="1"/>
    <col min="8" max="8" width="34.5" style="1" bestFit="1" customWidth="1"/>
    <col min="9" max="16384" width="9.1640625" style="1"/>
  </cols>
  <sheetData>
    <row r="1" spans="1:8" ht="21">
      <c r="A1" s="971" t="s">
        <v>216</v>
      </c>
      <c r="B1" s="971"/>
      <c r="C1" s="971"/>
      <c r="D1" s="971"/>
      <c r="E1" s="971"/>
      <c r="F1" s="971"/>
      <c r="G1" s="971"/>
      <c r="H1" s="971"/>
    </row>
    <row r="2" spans="1:8" ht="21">
      <c r="A2" s="972" t="s">
        <v>217</v>
      </c>
      <c r="B2" s="972"/>
      <c r="C2" s="973"/>
      <c r="D2" s="973"/>
      <c r="E2" s="973"/>
      <c r="F2" s="973"/>
      <c r="G2" s="973"/>
      <c r="H2" s="973"/>
    </row>
    <row r="3" spans="1:8" ht="21">
      <c r="A3" s="974" t="s">
        <v>865</v>
      </c>
      <c r="B3" s="974"/>
      <c r="C3" s="974"/>
      <c r="D3" s="974"/>
      <c r="E3" s="974"/>
      <c r="F3" s="974"/>
      <c r="G3" s="974"/>
      <c r="H3" s="974"/>
    </row>
    <row r="4" spans="1:8" s="267" customFormat="1" ht="78.75" customHeight="1" thickBot="1">
      <c r="A4" s="981" t="s">
        <v>457</v>
      </c>
      <c r="B4" s="981"/>
      <c r="C4" s="981"/>
      <c r="D4" s="981"/>
      <c r="E4" s="981"/>
      <c r="F4" s="981"/>
      <c r="G4" s="981"/>
      <c r="H4" s="981"/>
    </row>
    <row r="5" spans="1:8" s="267" customFormat="1" ht="17" thickBot="1">
      <c r="A5" s="1067" t="s">
        <v>11</v>
      </c>
      <c r="B5" s="1068"/>
      <c r="C5" s="365" t="s">
        <v>220</v>
      </c>
      <c r="D5" s="365" t="s">
        <v>221</v>
      </c>
      <c r="E5" s="365" t="s">
        <v>222</v>
      </c>
      <c r="F5" s="365" t="s">
        <v>287</v>
      </c>
      <c r="G5" s="365" t="s">
        <v>223</v>
      </c>
      <c r="H5" s="366" t="s">
        <v>224</v>
      </c>
    </row>
    <row r="6" spans="1:8" s="267" customFormat="1" ht="35" thickBot="1">
      <c r="A6" s="990" t="str">
        <f>'Annotated Scorecard 24x36 (PS1)'!M36</f>
        <v>MW 1.0</v>
      </c>
      <c r="B6" s="991"/>
      <c r="C6" s="418" t="str">
        <f>'Annotated Scorecard 24x36 (PS1)'!N36</f>
        <v>Storage and Collection of Recyclables</v>
      </c>
      <c r="D6" s="451">
        <f>'Annotated Scorecard 24x36 (PS1)'!P36</f>
        <v>2</v>
      </c>
      <c r="E6" s="603">
        <f>'Annotated Scorecard 24x36 (PS1)'!Q36</f>
        <v>0</v>
      </c>
      <c r="F6" s="383"/>
      <c r="G6" s="402" t="s">
        <v>866</v>
      </c>
      <c r="H6" s="384"/>
    </row>
    <row r="7" spans="1:8" s="210" customFormat="1" ht="50.25" customHeight="1" thickBot="1">
      <c r="A7" s="1180" t="str">
        <f>'Annotated Scorecard 24x36 (PS1)'!M37</f>
        <v>MW 1.1</v>
      </c>
      <c r="B7" s="1181"/>
      <c r="C7" s="388" t="str">
        <f>'Annotated Scorecard 24x36 (PS1)'!N37</f>
        <v>Storage and Collection of Recyclables for School Community</v>
      </c>
      <c r="D7" s="429">
        <f>'Annotated Scorecard 24x36 (PS1)'!P37</f>
        <v>1</v>
      </c>
      <c r="E7" s="429">
        <f>'Annotated Scorecard 24x36 (PS1)'!Q37</f>
        <v>0</v>
      </c>
      <c r="F7" s="825"/>
      <c r="G7" s="550" t="s">
        <v>867</v>
      </c>
      <c r="H7" s="391"/>
    </row>
    <row r="8" spans="1:8" s="210" customFormat="1" ht="35" thickBot="1">
      <c r="A8" s="990" t="str">
        <f>'Annotated Scorecard 24x36 (PS1)'!M38</f>
        <v>MW 2.0</v>
      </c>
      <c r="B8" s="991"/>
      <c r="C8" s="418" t="str">
        <f>'Annotated Scorecard 24x36 (PS1)'!N38</f>
        <v>Construction Site Waste Management</v>
      </c>
      <c r="D8" s="451">
        <f>'Annotated Scorecard 24x36 (PS1)'!P38</f>
        <v>1</v>
      </c>
      <c r="E8" s="603">
        <f>'Annotated Scorecard 24x36 (PS1)'!Q38</f>
        <v>0</v>
      </c>
      <c r="F8" s="826" t="s">
        <v>732</v>
      </c>
      <c r="G8" s="550" t="s">
        <v>868</v>
      </c>
      <c r="H8" s="384"/>
    </row>
    <row r="9" spans="1:8" s="210" customFormat="1" ht="15.75" customHeight="1">
      <c r="A9" s="1180" t="str">
        <f>'Annotated Scorecard 24x36 (PS1)'!M39</f>
        <v>MW 2.1</v>
      </c>
      <c r="B9" s="1181"/>
      <c r="C9" s="420" t="str">
        <f>'Annotated Scorecard 24x36 (PS1)'!N39</f>
        <v>Enhanced Construction Site Waste Management</v>
      </c>
      <c r="D9" s="429">
        <f>'Annotated Scorecard 24x36 (PS1)'!P39</f>
        <v>4</v>
      </c>
      <c r="E9" s="429">
        <f>'Annotated Scorecard 24x36 (PS1)'!Q39</f>
        <v>0</v>
      </c>
      <c r="F9" s="1207" t="s">
        <v>732</v>
      </c>
      <c r="G9" s="1201" t="s">
        <v>868</v>
      </c>
      <c r="H9" s="391"/>
    </row>
    <row r="10" spans="1:8" s="210" customFormat="1" ht="15.75" customHeight="1">
      <c r="A10" s="576"/>
      <c r="B10" s="577" t="s">
        <v>734</v>
      </c>
      <c r="C10" s="268" t="s">
        <v>735</v>
      </c>
      <c r="D10" s="257">
        <v>2</v>
      </c>
      <c r="E10" s="256"/>
      <c r="F10" s="1208"/>
      <c r="G10" s="1202"/>
      <c r="H10" s="424"/>
    </row>
    <row r="11" spans="1:8" s="210" customFormat="1" ht="15.75" customHeight="1">
      <c r="A11" s="392"/>
      <c r="B11" s="235" t="s">
        <v>736</v>
      </c>
      <c r="C11" s="236" t="s">
        <v>737</v>
      </c>
      <c r="D11" s="238">
        <v>3</v>
      </c>
      <c r="E11" s="256"/>
      <c r="F11" s="1208"/>
      <c r="G11" s="1202"/>
      <c r="H11" s="393"/>
    </row>
    <row r="12" spans="1:8" s="210" customFormat="1" ht="15.75" customHeight="1">
      <c r="A12" s="392"/>
      <c r="B12" s="235" t="s">
        <v>738</v>
      </c>
      <c r="C12" s="236" t="s">
        <v>739</v>
      </c>
      <c r="D12" s="1106" t="s">
        <v>740</v>
      </c>
      <c r="E12" s="256"/>
      <c r="F12" s="1208"/>
      <c r="G12" s="1202"/>
      <c r="H12" s="393"/>
    </row>
    <row r="13" spans="1:8" s="210" customFormat="1" ht="15.75" customHeight="1" thickBot="1">
      <c r="A13" s="394"/>
      <c r="B13" s="395" t="s">
        <v>741</v>
      </c>
      <c r="C13" s="396" t="s">
        <v>742</v>
      </c>
      <c r="D13" s="1107"/>
      <c r="E13" s="333"/>
      <c r="F13" s="1209"/>
      <c r="G13" s="1203"/>
      <c r="H13" s="399"/>
    </row>
    <row r="14" spans="1:8" s="267" customFormat="1" ht="52" customHeight="1">
      <c r="A14" s="1180" t="str">
        <f>'Annotated Scorecard 24x36 (PS1)'!M40</f>
        <v>MW 3.1</v>
      </c>
      <c r="B14" s="1181"/>
      <c r="C14" s="420" t="str">
        <f>'Annotated Scorecard 24x36 (PS1)'!N40</f>
        <v>Single Attribute - Recycled Content</v>
      </c>
      <c r="D14" s="406">
        <f>'Annotated Scorecard 24x36 (PS1)'!P40</f>
        <v>2</v>
      </c>
      <c r="E14" s="406">
        <f>'Annotated Scorecard 24x36 (PS1)'!Q40</f>
        <v>0</v>
      </c>
      <c r="F14" s="1198" t="s">
        <v>743</v>
      </c>
      <c r="G14" s="1347" t="s">
        <v>869</v>
      </c>
      <c r="H14" s="391"/>
    </row>
    <row r="15" spans="1:8" s="267" customFormat="1" ht="33" customHeight="1">
      <c r="A15" s="392"/>
      <c r="B15" s="235"/>
      <c r="C15" s="236" t="s">
        <v>744</v>
      </c>
      <c r="D15" s="1211" t="s">
        <v>745</v>
      </c>
      <c r="E15" s="105"/>
      <c r="F15" s="1199"/>
      <c r="G15" s="1348"/>
      <c r="H15" s="393"/>
    </row>
    <row r="16" spans="1:8" s="267" customFormat="1" ht="33" customHeight="1" thickBot="1">
      <c r="A16" s="394"/>
      <c r="B16" s="395"/>
      <c r="C16" s="396" t="s">
        <v>746</v>
      </c>
      <c r="D16" s="1184"/>
      <c r="E16" s="359"/>
      <c r="F16" s="1200"/>
      <c r="G16" s="1349"/>
      <c r="H16" s="399"/>
    </row>
    <row r="17" spans="1:8" s="267" customFormat="1" ht="153.75" customHeight="1" thickBot="1">
      <c r="A17" s="990" t="str">
        <f>'Annotated Scorecard 24x36 (PS1)'!M41</f>
        <v>MW 4.1</v>
      </c>
      <c r="B17" s="991"/>
      <c r="C17" s="418" t="str">
        <f>'Annotated Scorecard 24x36 (PS1)'!N41</f>
        <v>Single Attribute - Rapidly Renewable Materials</v>
      </c>
      <c r="D17" s="408">
        <f>'Annotated Scorecard 24x36 (PS1)'!P41</f>
        <v>1</v>
      </c>
      <c r="E17" s="408">
        <f>'Annotated Scorecard 24x36 (PS1)'!Q41</f>
        <v>0</v>
      </c>
      <c r="F17" s="827" t="s">
        <v>743</v>
      </c>
      <c r="G17" s="347" t="s">
        <v>870</v>
      </c>
      <c r="H17" s="384"/>
    </row>
    <row r="18" spans="1:8" s="267" customFormat="1" ht="183" customHeight="1" thickBot="1">
      <c r="A18" s="990" t="str">
        <f>'Annotated Scorecard 24x36 (PS1)'!M42</f>
        <v>MW 5.1</v>
      </c>
      <c r="B18" s="991"/>
      <c r="C18" s="418" t="str">
        <f>'Annotated Scorecard 24x36 (PS1)'!N42</f>
        <v>Single Attribute - Certified Wood</v>
      </c>
      <c r="D18" s="408">
        <f>'Annotated Scorecard 24x36 (PS1)'!P42</f>
        <v>2</v>
      </c>
      <c r="E18" s="408">
        <f>'Annotated Scorecard 24x36 (PS1)'!Q42</f>
        <v>0</v>
      </c>
      <c r="F18" s="827" t="s">
        <v>743</v>
      </c>
      <c r="G18" s="347" t="s">
        <v>871</v>
      </c>
      <c r="H18" s="384"/>
    </row>
    <row r="19" spans="1:8" s="267" customFormat="1" ht="37.5" customHeight="1">
      <c r="A19" s="1180" t="str">
        <f>'Annotated Scorecard 24x36 (PS1)'!M43</f>
        <v>MW 6.1</v>
      </c>
      <c r="B19" s="1181"/>
      <c r="C19" s="420" t="str">
        <f>'Annotated Scorecard 24x36 (PS1)'!N43</f>
        <v>Single Attribute - Materials Reuse</v>
      </c>
      <c r="D19" s="406">
        <f>'Annotated Scorecard 24x36 (PS1)'!P43</f>
        <v>2</v>
      </c>
      <c r="E19" s="406">
        <f>'Annotated Scorecard 24x36 (PS1)'!Q43</f>
        <v>0</v>
      </c>
      <c r="F19" s="1002" t="s">
        <v>743</v>
      </c>
      <c r="G19" s="1350" t="s">
        <v>872</v>
      </c>
      <c r="H19" s="391"/>
    </row>
    <row r="20" spans="1:8" s="267" customFormat="1" ht="37.5" customHeight="1">
      <c r="A20" s="392"/>
      <c r="B20" s="235"/>
      <c r="C20" s="236" t="s">
        <v>744</v>
      </c>
      <c r="D20" s="1182">
        <v>1</v>
      </c>
      <c r="E20" s="256"/>
      <c r="F20" s="1003"/>
      <c r="G20" s="1351"/>
      <c r="H20" s="393"/>
    </row>
    <row r="21" spans="1:8" s="267" customFormat="1" ht="37.5" customHeight="1" thickBot="1">
      <c r="A21" s="394"/>
      <c r="B21" s="395"/>
      <c r="C21" s="396" t="s">
        <v>746</v>
      </c>
      <c r="D21" s="1184"/>
      <c r="E21" s="333"/>
      <c r="F21" s="1004"/>
      <c r="G21" s="1352"/>
      <c r="H21" s="399"/>
    </row>
    <row r="22" spans="1:8" s="267" customFormat="1" ht="69" thickBot="1">
      <c r="A22" s="990" t="str">
        <f>'Annotated Scorecard 24x36 (PS1)'!M44</f>
        <v>MW 7.1</v>
      </c>
      <c r="B22" s="991"/>
      <c r="C22" s="418" t="str">
        <f>'Annotated Scorecard 24x36 (PS1)'!N44</f>
        <v>Multi-Attribute Material Selection</v>
      </c>
      <c r="D22" s="408">
        <f>'Annotated Scorecard 24x36 (PS1)'!P44</f>
        <v>2</v>
      </c>
      <c r="E22" s="408">
        <f>'Annotated Scorecard 24x36 (PS1)'!Q44</f>
        <v>0</v>
      </c>
      <c r="F22" s="827" t="s">
        <v>743</v>
      </c>
      <c r="G22" s="453" t="s">
        <v>873</v>
      </c>
      <c r="H22" s="384"/>
    </row>
    <row r="23" spans="1:8" s="267" customFormat="1" ht="49.5" customHeight="1" thickBot="1">
      <c r="A23" s="990" t="str">
        <f>'Annotated Scorecard 24x36 (PS1)'!M45</f>
        <v>MW 8.1</v>
      </c>
      <c r="B23" s="991"/>
      <c r="C23" s="418" t="str">
        <f>'Annotated Scorecard 24x36 (PS1)'!N45</f>
        <v>Building Reuse - Exterior</v>
      </c>
      <c r="D23" s="408">
        <f>'Annotated Scorecard 24x36 (PS1)'!P45</f>
        <v>3</v>
      </c>
      <c r="E23" s="408">
        <f>'Annotated Scorecard 24x36 (PS1)'!Q45</f>
        <v>0</v>
      </c>
      <c r="F23" s="828" t="s">
        <v>748</v>
      </c>
      <c r="G23" s="453" t="s">
        <v>874</v>
      </c>
      <c r="H23" s="384"/>
    </row>
    <row r="24" spans="1:8" s="267" customFormat="1" ht="35" thickBot="1">
      <c r="A24" s="990" t="str">
        <f>'Annotated Scorecard 24x36 (PS1)'!M46</f>
        <v>MW 9.1</v>
      </c>
      <c r="B24" s="991"/>
      <c r="C24" s="418" t="str">
        <f>'Annotated Scorecard 24x36 (PS1)'!N46</f>
        <v>Building Reuse - Interior</v>
      </c>
      <c r="D24" s="408">
        <f>'Annotated Scorecard 24x36 (PS1)'!P46</f>
        <v>1</v>
      </c>
      <c r="E24" s="408">
        <f>'Annotated Scorecard 24x36 (PS1)'!Q46</f>
        <v>0</v>
      </c>
      <c r="F24" s="828" t="s">
        <v>748</v>
      </c>
      <c r="G24" s="401" t="s">
        <v>875</v>
      </c>
      <c r="H24" s="384"/>
    </row>
    <row r="25" spans="1:8" s="267" customFormat="1" ht="56.25" customHeight="1">
      <c r="A25" s="1180" t="str">
        <f>'Annotated Scorecard 24x36 (PS1)'!M47</f>
        <v>MW 10.1</v>
      </c>
      <c r="B25" s="1181"/>
      <c r="C25" s="420" t="str">
        <f>'Annotated Scorecard 24x36 (PS1)'!N47</f>
        <v>Building Product Health Related Information Reporting</v>
      </c>
      <c r="D25" s="406">
        <f>'Annotated Scorecard 24x36 (PS1)'!P47</f>
        <v>1</v>
      </c>
      <c r="E25" s="406">
        <f>'Annotated Scorecard 24x36 (PS1)'!Q47</f>
        <v>0</v>
      </c>
      <c r="F25" s="1198" t="s">
        <v>743</v>
      </c>
      <c r="G25" s="1193" t="s">
        <v>876</v>
      </c>
      <c r="H25" s="391"/>
    </row>
    <row r="26" spans="1:8" ht="56.25" customHeight="1">
      <c r="A26" s="392"/>
      <c r="B26" s="235"/>
      <c r="C26" s="236" t="s">
        <v>744</v>
      </c>
      <c r="D26" s="1182">
        <v>3</v>
      </c>
      <c r="E26" s="256"/>
      <c r="F26" s="1199"/>
      <c r="G26" s="1353"/>
      <c r="H26" s="611"/>
    </row>
    <row r="27" spans="1:8" ht="56.25" customHeight="1" thickBot="1">
      <c r="A27" s="394"/>
      <c r="B27" s="395"/>
      <c r="C27" s="396" t="s">
        <v>746</v>
      </c>
      <c r="D27" s="1184"/>
      <c r="E27" s="333"/>
      <c r="F27" s="1200"/>
      <c r="G27" s="1354"/>
      <c r="H27" s="614"/>
    </row>
    <row r="28" spans="1:8" s="210" customFormat="1" ht="165.75" customHeight="1" thickBot="1">
      <c r="A28" s="990" t="str">
        <f>'Annotated Scorecard 24x36 (PS1)'!M48</f>
        <v>MW 11.1</v>
      </c>
      <c r="B28" s="991"/>
      <c r="C28" s="418" t="str">
        <f>'Annotated Scorecard 24x36 (PS1)'!N48</f>
        <v>Durability and Low Maintenance Flooring</v>
      </c>
      <c r="D28" s="408">
        <f>'Annotated Scorecard 24x36 (PS1)'!P48</f>
        <v>1</v>
      </c>
      <c r="E28" s="408">
        <f>'Annotated Scorecard 24x36 (PS1)'!Q48</f>
        <v>0</v>
      </c>
      <c r="F28" s="827" t="s">
        <v>743</v>
      </c>
      <c r="G28" s="401" t="s">
        <v>877</v>
      </c>
      <c r="H28" s="384"/>
    </row>
    <row r="29" spans="1:8" s="210" customFormat="1" ht="162.75" customHeight="1" thickBot="1">
      <c r="A29" s="990" t="str">
        <f>'Annotated Scorecard 24x36 (PS1)'!M49</f>
        <v>MW 12.1</v>
      </c>
      <c r="B29" s="991"/>
      <c r="C29" s="418" t="str">
        <f>'Annotated Scorecard 24x36 (PS1)'!N49</f>
        <v>Environmental Performance Reporting</v>
      </c>
      <c r="D29" s="408">
        <f>'Annotated Scorecard 24x36 (PS1)'!P49</f>
        <v>2</v>
      </c>
      <c r="E29" s="408">
        <f>'Annotated Scorecard 24x36 (PS1)'!Q49</f>
        <v>0</v>
      </c>
      <c r="F29" s="827"/>
      <c r="G29" s="401" t="s">
        <v>877</v>
      </c>
      <c r="H29" s="384"/>
    </row>
    <row r="30" spans="1:8" ht="17" thickBot="1">
      <c r="A30" s="267"/>
      <c r="B30" s="267"/>
      <c r="C30" s="267"/>
      <c r="D30" s="440" t="s">
        <v>18</v>
      </c>
      <c r="E30" s="413">
        <f>SUM(E6:E29)</f>
        <v>0</v>
      </c>
    </row>
  </sheetData>
  <sheetProtection sheet="1" objects="1" scenarios="1" formatCells="0" formatColumns="0" formatRows="0"/>
  <mergeCells count="31">
    <mergeCell ref="G19:G21"/>
    <mergeCell ref="F19:F21"/>
    <mergeCell ref="G25:G27"/>
    <mergeCell ref="A25:B25"/>
    <mergeCell ref="D26:D27"/>
    <mergeCell ref="A28:B28"/>
    <mergeCell ref="A29:B29"/>
    <mergeCell ref="F25:F27"/>
    <mergeCell ref="D20:D21"/>
    <mergeCell ref="A22:B22"/>
    <mergeCell ref="A23:B23"/>
    <mergeCell ref="F9:F13"/>
    <mergeCell ref="D15:D16"/>
    <mergeCell ref="F14:F16"/>
    <mergeCell ref="G9:G13"/>
    <mergeCell ref="D12:D13"/>
    <mergeCell ref="G14:G16"/>
    <mergeCell ref="A1:H1"/>
    <mergeCell ref="A2:H2"/>
    <mergeCell ref="A3:H3"/>
    <mergeCell ref="A4:H4"/>
    <mergeCell ref="A5:B5"/>
    <mergeCell ref="A6:B6"/>
    <mergeCell ref="A17:B17"/>
    <mergeCell ref="A19:B19"/>
    <mergeCell ref="A18:B18"/>
    <mergeCell ref="A24:B24"/>
    <mergeCell ref="A14:B14"/>
    <mergeCell ref="A7:B7"/>
    <mergeCell ref="A8:B8"/>
    <mergeCell ref="A9:B9"/>
  </mergeCells>
  <hyperlinks>
    <hyperlink ref="F23" location="'MW 8.1 &amp; 9.1 - Reuse'!A1" display="MW 8.1 &amp; 9.1 - Reuse" xr:uid="{00000000-0004-0000-1700-000000000000}"/>
    <hyperlink ref="F24" location="'MW 8.1 &amp; 9.1 - Reuse'!A1" display="MW 8.1 &amp; 9.1 - Reuse" xr:uid="{00000000-0004-0000-1700-000001000000}"/>
    <hyperlink ref="F17" location="'Materials 24x36 (PS2)'!A1" display="Materials  PS" xr:uid="{00000000-0004-0000-1700-000002000000}"/>
    <hyperlink ref="F22" location="'Materials 24x36 (PS2)'!A1" display="Materials  PS" xr:uid="{00000000-0004-0000-1700-000003000000}"/>
    <hyperlink ref="F14:F16" location="'Materials 24x36 (PS2)'!A1" display="Materials  PS" xr:uid="{00000000-0004-0000-1700-000004000000}"/>
    <hyperlink ref="F18" location="'Materials 24x36 (PS2)'!A1" display="Materials  PS" xr:uid="{00000000-0004-0000-1700-000005000000}"/>
    <hyperlink ref="F25" location="'Materials 24x36 (PS2)'!A1" display="Materials  PS" xr:uid="{00000000-0004-0000-1700-000006000000}"/>
    <hyperlink ref="F28" location="'Materials 24x36 (PS2)'!A1" display="Materials  PS" xr:uid="{00000000-0004-0000-1700-000007000000}"/>
  </hyperlinks>
  <pageMargins left="0.7" right="0.7" top="0.75" bottom="0.75" header="0.3" footer="0.3"/>
  <pageSetup orientation="portrait" horizontalDpi="4294967293"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700-000000000000}">
          <x14:formula1>
            <xm:f>References!$B$2:$B$3</xm:f>
          </x14:formula1>
          <xm:sqref>E20:E21 E10:E13 E26:E27</xm:sqref>
        </x14:dataValidation>
        <x14:dataValidation type="list" allowBlank="1" showInputMessage="1" showErrorMessage="1" xr:uid="{00000000-0002-0000-1700-000001000000}">
          <x14:formula1>
            <xm:f>References!$C$18:$C$19</xm:f>
          </x14:formula1>
          <xm:sqref>E15:E16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J26"/>
  <sheetViews>
    <sheetView zoomScale="80" zoomScaleNormal="80" workbookViewId="0">
      <selection activeCell="A14" sqref="A14:B14"/>
    </sheetView>
  </sheetViews>
  <sheetFormatPr baseColWidth="10" defaultColWidth="9.1640625" defaultRowHeight="15"/>
  <cols>
    <col min="1" max="2" width="9.1640625" style="210"/>
    <col min="3" max="3" width="59" style="210" bestFit="1" customWidth="1"/>
    <col min="4" max="4" width="17.33203125" style="210" bestFit="1" customWidth="1"/>
    <col min="5" max="5" width="16" style="210" customWidth="1"/>
    <col min="6" max="6" width="64.33203125" style="210" customWidth="1"/>
    <col min="7" max="7" width="30.83203125" style="210" bestFit="1" customWidth="1"/>
    <col min="8" max="8" width="47.5" style="210" customWidth="1"/>
    <col min="9" max="9" width="34.5" style="210" bestFit="1" customWidth="1"/>
    <col min="10" max="16384" width="9.1640625" style="210"/>
  </cols>
  <sheetData>
    <row r="1" spans="1:10" ht="21">
      <c r="A1" s="978" t="s">
        <v>216</v>
      </c>
      <c r="B1" s="978"/>
      <c r="C1" s="978"/>
      <c r="D1" s="978"/>
      <c r="E1" s="978"/>
      <c r="F1" s="978"/>
      <c r="G1" s="978"/>
      <c r="H1" s="978"/>
      <c r="I1" s="978"/>
    </row>
    <row r="2" spans="1:10" ht="21">
      <c r="A2" s="979" t="s">
        <v>217</v>
      </c>
      <c r="B2" s="979"/>
      <c r="C2" s="992"/>
      <c r="D2" s="992"/>
      <c r="E2" s="992"/>
      <c r="F2" s="992"/>
      <c r="G2" s="992"/>
      <c r="H2" s="992"/>
      <c r="I2" s="992"/>
    </row>
    <row r="3" spans="1:10" ht="21">
      <c r="A3" s="980" t="s">
        <v>878</v>
      </c>
      <c r="B3" s="980"/>
      <c r="C3" s="980"/>
      <c r="D3" s="980"/>
      <c r="E3" s="980"/>
      <c r="F3" s="980"/>
      <c r="G3" s="980"/>
      <c r="H3" s="980"/>
      <c r="I3" s="980"/>
    </row>
    <row r="4" spans="1:10" ht="95.25" customHeight="1" thickBot="1">
      <c r="A4" s="1210" t="s">
        <v>879</v>
      </c>
      <c r="B4" s="1210"/>
      <c r="C4" s="1210"/>
      <c r="D4" s="1210"/>
      <c r="E4" s="1210"/>
      <c r="F4" s="1210"/>
      <c r="G4" s="1210"/>
      <c r="H4" s="1210"/>
      <c r="I4" s="1210"/>
      <c r="J4" s="289"/>
    </row>
    <row r="5" spans="1:10" ht="17" thickBot="1">
      <c r="A5" s="1067" t="s">
        <v>11</v>
      </c>
      <c r="B5" s="1068"/>
      <c r="C5" s="365" t="s">
        <v>220</v>
      </c>
      <c r="D5" s="365" t="s">
        <v>221</v>
      </c>
      <c r="E5" s="365" t="s">
        <v>222</v>
      </c>
      <c r="F5" s="365" t="s">
        <v>223</v>
      </c>
      <c r="G5" s="365" t="s">
        <v>224</v>
      </c>
      <c r="H5" s="365" t="s">
        <v>225</v>
      </c>
      <c r="I5" s="385" t="s">
        <v>226</v>
      </c>
    </row>
    <row r="6" spans="1:10" ht="16" thickBot="1">
      <c r="A6" s="1063" t="str">
        <f>'Annotated Scorecard 24x36 (PS1)'!M52</f>
        <v>OM 1.0</v>
      </c>
      <c r="B6" s="1064"/>
      <c r="C6" s="334" t="str">
        <f>'Annotated Scorecard 24x36 (PS1)'!N52</f>
        <v>Facility Staff and Occupant Training</v>
      </c>
      <c r="D6" s="454">
        <f>'Annotated Scorecard 24x36 (PS1)'!P52</f>
        <v>2</v>
      </c>
      <c r="E6" s="454">
        <f>'Annotated Scorecard 24x36 (PS1)'!Q52</f>
        <v>0</v>
      </c>
      <c r="F6" s="441"/>
      <c r="G6" s="455"/>
      <c r="H6" s="456"/>
      <c r="I6" s="457"/>
    </row>
    <row r="7" spans="1:10" ht="16" thickBot="1">
      <c r="A7" s="1063" t="str">
        <f>'Annotated Scorecard 24x36 (PS1)'!M53</f>
        <v>OM 2.1</v>
      </c>
      <c r="B7" s="1064"/>
      <c r="C7" s="334" t="str">
        <f>'Annotated Scorecard 24x36 (PS1)'!N53</f>
        <v>Post-Occupancy Transition</v>
      </c>
      <c r="D7" s="458">
        <f>'Annotated Scorecard 24x36 (PS1)'!P53</f>
        <v>1</v>
      </c>
      <c r="E7" s="590">
        <f>'Annotated Scorecard 24x36 (PS1)'!Q53</f>
        <v>0</v>
      </c>
      <c r="F7" s="441"/>
      <c r="G7" s="455"/>
      <c r="H7" s="441"/>
      <c r="I7" s="457"/>
    </row>
    <row r="8" spans="1:10">
      <c r="A8" s="1127" t="str">
        <f>'Annotated Scorecard 24x36 (PS1)'!M54</f>
        <v>OM 3.0</v>
      </c>
      <c r="B8" s="1128"/>
      <c r="C8" s="325" t="str">
        <f>'Annotated Scorecard 24x36 (PS1)'!N54</f>
        <v>Performance Benchmarking</v>
      </c>
      <c r="D8" s="533">
        <f>'Annotated Scorecard 24x36 (PS1)'!P54</f>
        <v>2</v>
      </c>
      <c r="E8" s="533">
        <f>'Annotated Scorecard 24x36 (PS1)'!Q54</f>
        <v>0</v>
      </c>
      <c r="F8" s="472"/>
      <c r="G8" s="461"/>
      <c r="H8" s="460"/>
      <c r="I8" s="462"/>
    </row>
    <row r="9" spans="1:10">
      <c r="A9" s="529"/>
      <c r="B9" s="530" t="s">
        <v>880</v>
      </c>
      <c r="C9" s="531" t="s">
        <v>881</v>
      </c>
      <c r="D9" s="1355" t="s">
        <v>882</v>
      </c>
      <c r="E9" s="256"/>
      <c r="F9" s="805" t="s">
        <v>1008</v>
      </c>
      <c r="G9" s="535"/>
      <c r="H9" s="531"/>
      <c r="I9" s="532"/>
    </row>
    <row r="10" spans="1:10" ht="32">
      <c r="A10" s="349"/>
      <c r="B10" s="16" t="s">
        <v>883</v>
      </c>
      <c r="C10" s="92" t="s">
        <v>884</v>
      </c>
      <c r="D10" s="1355"/>
      <c r="E10" s="324"/>
      <c r="F10" s="278" t="s">
        <v>885</v>
      </c>
      <c r="G10" s="275"/>
      <c r="H10" s="92"/>
      <c r="I10" s="463"/>
    </row>
    <row r="11" spans="1:10" ht="16" thickBot="1">
      <c r="A11" s="350"/>
      <c r="B11" s="351" t="s">
        <v>886</v>
      </c>
      <c r="C11" s="331" t="s">
        <v>887</v>
      </c>
      <c r="D11" s="1356"/>
      <c r="E11" s="465"/>
      <c r="F11" s="466"/>
      <c r="G11" s="467"/>
      <c r="H11" s="331"/>
      <c r="I11" s="468"/>
    </row>
    <row r="12" spans="1:10">
      <c r="A12" s="1127" t="str">
        <f>'Annotated Scorecard 24x36 (PS1)'!M55</f>
        <v>OM 4.1</v>
      </c>
      <c r="B12" s="1128"/>
      <c r="C12" s="325" t="str">
        <f>'Annotated Scorecard 24x36 (PS1)'!N55</f>
        <v>High Performance Operations</v>
      </c>
      <c r="D12" s="340">
        <f>'Annotated Scorecard 24x36 (PS1)'!P55</f>
        <v>6</v>
      </c>
      <c r="E12" s="589">
        <f>'Annotated Scorecard 24x36 (PS1)'!Q55</f>
        <v>0</v>
      </c>
      <c r="F12" s="460"/>
      <c r="G12" s="461"/>
      <c r="H12" s="460"/>
      <c r="I12" s="462"/>
    </row>
    <row r="13" spans="1:10">
      <c r="A13" s="349"/>
      <c r="B13" s="16" t="s">
        <v>888</v>
      </c>
      <c r="C13" s="844" t="s">
        <v>889</v>
      </c>
      <c r="D13" s="283">
        <v>4</v>
      </c>
      <c r="E13" s="256"/>
      <c r="F13" s="845" t="s">
        <v>1008</v>
      </c>
      <c r="G13" s="275"/>
      <c r="H13" s="92"/>
      <c r="I13" s="463"/>
    </row>
    <row r="14" spans="1:10" ht="48">
      <c r="A14" s="349"/>
      <c r="B14" s="16" t="s">
        <v>890</v>
      </c>
      <c r="C14" s="92" t="s">
        <v>891</v>
      </c>
      <c r="D14" s="322">
        <v>1</v>
      </c>
      <c r="E14" s="324"/>
      <c r="F14" s="809" t="s">
        <v>1010</v>
      </c>
      <c r="G14" s="275"/>
      <c r="H14" s="92"/>
      <c r="I14" s="463"/>
    </row>
    <row r="15" spans="1:10" ht="49" thickBot="1">
      <c r="A15" s="350"/>
      <c r="B15" s="351" t="s">
        <v>892</v>
      </c>
      <c r="C15" s="331" t="s">
        <v>893</v>
      </c>
      <c r="D15" s="464">
        <v>1</v>
      </c>
      <c r="E15" s="465"/>
      <c r="F15" s="534" t="s">
        <v>894</v>
      </c>
      <c r="G15" s="467"/>
      <c r="H15" s="331"/>
      <c r="I15" s="468"/>
    </row>
    <row r="16" spans="1:10" ht="16" thickBot="1">
      <c r="A16" s="1063" t="str">
        <f>'Annotated Scorecard 24x36 (PS1)'!M56</f>
        <v>OM 5.1</v>
      </c>
      <c r="B16" s="1064"/>
      <c r="C16" s="334" t="str">
        <f>'Annotated Scorecard 24x36 (PS1)'!N56</f>
        <v>Systems Maintenance Plan</v>
      </c>
      <c r="D16" s="458">
        <f>'Annotated Scorecard 24x36 (PS1)'!P56</f>
        <v>1</v>
      </c>
      <c r="E16" s="590">
        <f>'Annotated Scorecard 24x36 (PS1)'!Q56</f>
        <v>0</v>
      </c>
      <c r="F16" s="469"/>
      <c r="G16" s="455"/>
      <c r="H16" s="441"/>
      <c r="I16" s="457"/>
    </row>
    <row r="17" spans="1:9" ht="48.75" customHeight="1" thickBot="1">
      <c r="A17" s="1063" t="str">
        <f>'Annotated Scorecard 24x36 (PS1)'!M57</f>
        <v>OM 6.1</v>
      </c>
      <c r="B17" s="1064"/>
      <c r="C17" s="334" t="str">
        <f>'Annotated Scorecard 24x36 (PS1)'!N57</f>
        <v>Indoor Environmental Management Plan</v>
      </c>
      <c r="D17" s="458">
        <f>'Annotated Scorecard 24x36 (PS1)'!P57</f>
        <v>2</v>
      </c>
      <c r="E17" s="590">
        <f>'Annotated Scorecard 24x36 (PS1)'!Q57</f>
        <v>0</v>
      </c>
      <c r="F17" s="456" t="s">
        <v>895</v>
      </c>
      <c r="G17" s="455"/>
      <c r="H17" s="441"/>
      <c r="I17" s="457"/>
    </row>
    <row r="18" spans="1:9">
      <c r="A18" s="1127" t="str">
        <f>'Annotated Scorecard 24x36 (PS1)'!M58</f>
        <v>OM 7.1</v>
      </c>
      <c r="B18" s="1128"/>
      <c r="C18" s="325" t="str">
        <f>'Annotated Scorecard 24x36 (PS1)'!N58</f>
        <v>Green Cleaning</v>
      </c>
      <c r="D18" s="1078">
        <f>'Annotated Scorecard 24x36 (PS1)'!P58</f>
        <v>1</v>
      </c>
      <c r="E18" s="1077">
        <f>'Annotated Scorecard 24x36 (PS1)'!Q58</f>
        <v>0</v>
      </c>
      <c r="F18" s="470"/>
      <c r="G18" s="461"/>
      <c r="H18" s="460"/>
      <c r="I18" s="462"/>
    </row>
    <row r="19" spans="1:9" ht="32">
      <c r="A19" s="349"/>
      <c r="B19" s="16" t="s">
        <v>896</v>
      </c>
      <c r="C19" s="92" t="s">
        <v>897</v>
      </c>
      <c r="D19" s="1079"/>
      <c r="E19" s="1081"/>
      <c r="F19" s="808" t="s">
        <v>1009</v>
      </c>
      <c r="G19" s="275"/>
      <c r="H19" s="92"/>
      <c r="I19" s="463"/>
    </row>
    <row r="20" spans="1:9" ht="16" thickBot="1">
      <c r="A20" s="350"/>
      <c r="B20" s="351" t="s">
        <v>898</v>
      </c>
      <c r="C20" s="331" t="s">
        <v>899</v>
      </c>
      <c r="D20" s="1080"/>
      <c r="E20" s="1082"/>
      <c r="F20" s="471"/>
      <c r="G20" s="467"/>
      <c r="H20" s="331"/>
      <c r="I20" s="468"/>
    </row>
    <row r="21" spans="1:9">
      <c r="A21" s="1127" t="str">
        <f>'Annotated Scorecard 24x36 (PS1)'!M59</f>
        <v>OM 8.1</v>
      </c>
      <c r="B21" s="1128"/>
      <c r="C21" s="325" t="str">
        <f>'Annotated Scorecard 24x36 (PS1)'!N59</f>
        <v>Integrated Pest Management</v>
      </c>
      <c r="D21" s="1078">
        <f>'Annotated Scorecard 24x36 (PS1)'!P59</f>
        <v>2</v>
      </c>
      <c r="E21" s="1077">
        <f>'Annotated Scorecard 24x36 (PS1)'!Q59</f>
        <v>0</v>
      </c>
      <c r="F21" s="472"/>
      <c r="G21" s="461"/>
      <c r="H21" s="460"/>
      <c r="I21" s="462"/>
    </row>
    <row r="22" spans="1:9" ht="15.75" customHeight="1">
      <c r="A22" s="349"/>
      <c r="B22" s="16" t="s">
        <v>900</v>
      </c>
      <c r="C22" s="92" t="s">
        <v>901</v>
      </c>
      <c r="D22" s="1079"/>
      <c r="E22" s="1081"/>
      <c r="F22" s="92"/>
      <c r="G22" s="275"/>
      <c r="H22" s="232"/>
      <c r="I22" s="463"/>
    </row>
    <row r="23" spans="1:9" ht="33" thickBot="1">
      <c r="A23" s="350"/>
      <c r="B23" s="351" t="s">
        <v>902</v>
      </c>
      <c r="C23" s="331" t="s">
        <v>903</v>
      </c>
      <c r="D23" s="1080"/>
      <c r="E23" s="1082"/>
      <c r="F23" s="331"/>
      <c r="G23" s="467"/>
      <c r="H23" s="379" t="s">
        <v>904</v>
      </c>
      <c r="I23" s="468"/>
    </row>
    <row r="24" spans="1:9" ht="16" thickBot="1">
      <c r="A24" s="1063" t="str">
        <f>'Annotated Scorecard 24x36 (PS1)'!M60</f>
        <v>OM 9.1</v>
      </c>
      <c r="B24" s="1064"/>
      <c r="C24" s="334" t="str">
        <f>'Annotated Scorecard 24x36 (PS1)'!N60</f>
        <v>Anti-Idling Measures</v>
      </c>
      <c r="D24" s="458">
        <f>'Annotated Scorecard 24x36 (PS1)'!P60</f>
        <v>1</v>
      </c>
      <c r="E24" s="590">
        <f>'Annotated Scorecard 24x36 (PS1)'!Q60</f>
        <v>0</v>
      </c>
      <c r="F24" s="441" t="s">
        <v>905</v>
      </c>
      <c r="G24" s="455"/>
      <c r="H24" s="441"/>
      <c r="I24" s="457"/>
    </row>
    <row r="25" spans="1:9" ht="16" thickBot="1">
      <c r="A25" s="1063" t="str">
        <f>'Annotated Scorecard 24x36 (PS1)'!M61</f>
        <v>OM 10.1</v>
      </c>
      <c r="B25" s="1064"/>
      <c r="C25" s="334" t="str">
        <f>'Annotated Scorecard 24x36 (PS1)'!N61</f>
        <v>Green Power</v>
      </c>
      <c r="D25" s="458">
        <f>'Annotated Scorecard 24x36 (PS1)'!P61</f>
        <v>1</v>
      </c>
      <c r="E25" s="458">
        <f>'Annotated Scorecard 24x36 (PS1)'!Q61</f>
        <v>0</v>
      </c>
      <c r="F25" s="459"/>
      <c r="G25" s="455"/>
      <c r="H25" s="441"/>
      <c r="I25" s="457"/>
    </row>
    <row r="26" spans="1:9" ht="16" thickBot="1">
      <c r="D26" s="473" t="s">
        <v>18</v>
      </c>
      <c r="E26" s="604">
        <f>SUM(E6:E25)</f>
        <v>0</v>
      </c>
    </row>
  </sheetData>
  <sheetProtection sheet="1" objects="1" scenarios="1" formatCells="0" formatColumns="0" formatRows="0"/>
  <mergeCells count="20">
    <mergeCell ref="A16:B16"/>
    <mergeCell ref="A24:B24"/>
    <mergeCell ref="A18:B18"/>
    <mergeCell ref="A21:B21"/>
    <mergeCell ref="A17:B17"/>
    <mergeCell ref="A25:B25"/>
    <mergeCell ref="D18:D20"/>
    <mergeCell ref="E18:E20"/>
    <mergeCell ref="D21:D23"/>
    <mergeCell ref="E21:E23"/>
    <mergeCell ref="A6:B6"/>
    <mergeCell ref="A7:B7"/>
    <mergeCell ref="A8:B8"/>
    <mergeCell ref="A12:B12"/>
    <mergeCell ref="A1:I1"/>
    <mergeCell ref="A2:I2"/>
    <mergeCell ref="A3:I3"/>
    <mergeCell ref="A4:I4"/>
    <mergeCell ref="A5:B5"/>
    <mergeCell ref="D9:D11"/>
  </mergeCell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References!$B$2:$B$3</xm:f>
          </x14:formula1>
          <xm:sqref>E13:E15 E9:E11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G26"/>
  <sheetViews>
    <sheetView topLeftCell="A8" zoomScale="90" zoomScaleNormal="90" workbookViewId="0">
      <selection activeCell="A14" sqref="A14:B14"/>
    </sheetView>
  </sheetViews>
  <sheetFormatPr baseColWidth="10" defaultColWidth="9.1640625" defaultRowHeight="15"/>
  <cols>
    <col min="1" max="2" width="9.1640625" style="210"/>
    <col min="3" max="3" width="59" style="210" bestFit="1" customWidth="1"/>
    <col min="4" max="4" width="17.33203125" style="210" bestFit="1" customWidth="1"/>
    <col min="5" max="5" width="16" style="210" customWidth="1"/>
    <col min="6" max="6" width="64.33203125" style="210" customWidth="1"/>
    <col min="7" max="7" width="30.83203125" style="210" bestFit="1" customWidth="1"/>
    <col min="8" max="16384" width="9.1640625" style="210"/>
  </cols>
  <sheetData>
    <row r="1" spans="1:7" ht="21">
      <c r="A1" s="978" t="s">
        <v>216</v>
      </c>
      <c r="B1" s="978"/>
      <c r="C1" s="978"/>
      <c r="D1" s="978"/>
      <c r="E1" s="978"/>
      <c r="F1" s="978"/>
      <c r="G1" s="978"/>
    </row>
    <row r="2" spans="1:7" ht="21">
      <c r="A2" s="979" t="s">
        <v>217</v>
      </c>
      <c r="B2" s="979"/>
      <c r="C2" s="992"/>
      <c r="D2" s="992"/>
      <c r="E2" s="992"/>
      <c r="F2" s="992"/>
      <c r="G2" s="992"/>
    </row>
    <row r="3" spans="1:7" ht="21">
      <c r="A3" s="980" t="s">
        <v>906</v>
      </c>
      <c r="B3" s="980"/>
      <c r="C3" s="980"/>
      <c r="D3" s="980"/>
      <c r="E3" s="980"/>
      <c r="F3" s="980"/>
      <c r="G3" s="980"/>
    </row>
    <row r="4" spans="1:7" ht="78.75" customHeight="1" thickBot="1">
      <c r="A4" s="981" t="s">
        <v>457</v>
      </c>
      <c r="B4" s="981"/>
      <c r="C4" s="981"/>
      <c r="D4" s="981"/>
      <c r="E4" s="981"/>
      <c r="F4" s="981"/>
      <c r="G4" s="981"/>
    </row>
    <row r="5" spans="1:7" ht="17" thickBot="1">
      <c r="A5" s="1067" t="s">
        <v>11</v>
      </c>
      <c r="B5" s="1068"/>
      <c r="C5" s="365" t="s">
        <v>220</v>
      </c>
      <c r="D5" s="365" t="s">
        <v>221</v>
      </c>
      <c r="E5" s="365" t="s">
        <v>222</v>
      </c>
      <c r="F5" s="365" t="s">
        <v>223</v>
      </c>
      <c r="G5" s="366" t="s">
        <v>224</v>
      </c>
    </row>
    <row r="6" spans="1:7" ht="113" thickBot="1">
      <c r="A6" s="1063" t="str">
        <f>'Annotated Scorecard 24x36 (PS1)'!M52</f>
        <v>OM 1.0</v>
      </c>
      <c r="B6" s="1064"/>
      <c r="C6" s="334" t="str">
        <f>'Annotated Scorecard 24x36 (PS1)'!N52</f>
        <v>Facility Staff and Occupant Training</v>
      </c>
      <c r="D6" s="454">
        <f>'Annotated Scorecard 24x36 (PS1)'!P52</f>
        <v>2</v>
      </c>
      <c r="E6" s="454">
        <f>'Annotated Scorecard 24x36 (PS1)'!Q52</f>
        <v>0</v>
      </c>
      <c r="F6" s="456" t="s">
        <v>907</v>
      </c>
      <c r="G6" s="457"/>
    </row>
    <row r="7" spans="1:7" ht="81" thickBot="1">
      <c r="A7" s="1063" t="str">
        <f>'Annotated Scorecard 24x36 (PS1)'!M53</f>
        <v>OM 2.1</v>
      </c>
      <c r="B7" s="1064"/>
      <c r="C7" s="334" t="str">
        <f>'Annotated Scorecard 24x36 (PS1)'!N53</f>
        <v>Post-Occupancy Transition</v>
      </c>
      <c r="D7" s="458">
        <f>'Annotated Scorecard 24x36 (PS1)'!P53</f>
        <v>1</v>
      </c>
      <c r="E7" s="590">
        <f>'Annotated Scorecard 24x36 (PS1)'!Q53</f>
        <v>0</v>
      </c>
      <c r="F7" s="456" t="s">
        <v>908</v>
      </c>
      <c r="G7" s="457"/>
    </row>
    <row r="8" spans="1:7" ht="48">
      <c r="A8" s="1127" t="str">
        <f>'Annotated Scorecard 24x36 (PS1)'!M54</f>
        <v>OM 3.0</v>
      </c>
      <c r="B8" s="1128"/>
      <c r="C8" s="325" t="str">
        <f>'Annotated Scorecard 24x36 (PS1)'!N54</f>
        <v>Performance Benchmarking</v>
      </c>
      <c r="D8" s="533">
        <f>'Annotated Scorecard 24x36 (PS1)'!P54</f>
        <v>2</v>
      </c>
      <c r="E8" s="533">
        <f>'Annotated Scorecard 24x36 (PS1)'!Q54</f>
        <v>0</v>
      </c>
      <c r="F8" s="472" t="s">
        <v>909</v>
      </c>
      <c r="G8" s="462"/>
    </row>
    <row r="9" spans="1:7" ht="32">
      <c r="A9" s="529"/>
      <c r="B9" s="530" t="s">
        <v>880</v>
      </c>
      <c r="C9" s="806" t="s">
        <v>881</v>
      </c>
      <c r="D9" s="1355" t="s">
        <v>882</v>
      </c>
      <c r="E9" s="256"/>
      <c r="F9" s="807" t="s">
        <v>1007</v>
      </c>
      <c r="G9" s="532"/>
    </row>
    <row r="10" spans="1:7" ht="15" customHeight="1">
      <c r="A10" s="349"/>
      <c r="B10" s="16" t="s">
        <v>883</v>
      </c>
      <c r="C10" s="92" t="s">
        <v>884</v>
      </c>
      <c r="D10" s="1355"/>
      <c r="E10" s="324"/>
      <c r="F10" s="278"/>
      <c r="G10" s="463"/>
    </row>
    <row r="11" spans="1:7" ht="33" thickBot="1">
      <c r="A11" s="350"/>
      <c r="B11" s="351" t="s">
        <v>886</v>
      </c>
      <c r="C11" s="331" t="s">
        <v>887</v>
      </c>
      <c r="D11" s="1356"/>
      <c r="E11" s="465"/>
      <c r="F11" s="534" t="s">
        <v>911</v>
      </c>
      <c r="G11" s="468"/>
    </row>
    <row r="12" spans="1:7">
      <c r="A12" s="1127" t="str">
        <f>'Annotated Scorecard 24x36 (PS1)'!M55</f>
        <v>OM 4.1</v>
      </c>
      <c r="B12" s="1128"/>
      <c r="C12" s="325" t="str">
        <f>'Annotated Scorecard 24x36 (PS1)'!N55</f>
        <v>High Performance Operations</v>
      </c>
      <c r="D12" s="340">
        <f>'Annotated Scorecard 24x36 (PS1)'!P55</f>
        <v>6</v>
      </c>
      <c r="E12" s="589">
        <f>'Annotated Scorecard 24x36 (PS1)'!Q55</f>
        <v>0</v>
      </c>
      <c r="F12" s="460"/>
      <c r="G12" s="462"/>
    </row>
    <row r="13" spans="1:7">
      <c r="A13" s="349"/>
      <c r="B13" s="16" t="s">
        <v>888</v>
      </c>
      <c r="C13" s="844" t="s">
        <v>889</v>
      </c>
      <c r="D13" s="283">
        <v>3</v>
      </c>
      <c r="E13" s="256"/>
      <c r="F13" s="806" t="s">
        <v>910</v>
      </c>
      <c r="G13" s="463"/>
    </row>
    <row r="14" spans="1:7" ht="94.5" customHeight="1">
      <c r="A14" s="349"/>
      <c r="B14" s="16" t="s">
        <v>890</v>
      </c>
      <c r="C14" s="92" t="s">
        <v>891</v>
      </c>
      <c r="D14" s="322">
        <v>1</v>
      </c>
      <c r="E14" s="324"/>
      <c r="F14" s="1019" t="s">
        <v>912</v>
      </c>
      <c r="G14" s="463"/>
    </row>
    <row r="15" spans="1:7" ht="94.5" customHeight="1" thickBot="1">
      <c r="A15" s="350"/>
      <c r="B15" s="351" t="s">
        <v>892</v>
      </c>
      <c r="C15" s="331" t="s">
        <v>893</v>
      </c>
      <c r="D15" s="464">
        <v>1</v>
      </c>
      <c r="E15" s="465"/>
      <c r="F15" s="1023"/>
      <c r="G15" s="468"/>
    </row>
    <row r="16" spans="1:7" ht="65" thickBot="1">
      <c r="A16" s="1063" t="str">
        <f>'Annotated Scorecard 24x36 (PS1)'!M56</f>
        <v>OM 5.1</v>
      </c>
      <c r="B16" s="1064"/>
      <c r="C16" s="334" t="str">
        <f>'Annotated Scorecard 24x36 (PS1)'!N56</f>
        <v>Systems Maintenance Plan</v>
      </c>
      <c r="D16" s="458">
        <f>'Annotated Scorecard 24x36 (PS1)'!P56</f>
        <v>1</v>
      </c>
      <c r="E16" s="590">
        <f>'Annotated Scorecard 24x36 (PS1)'!Q56</f>
        <v>0</v>
      </c>
      <c r="F16" s="456" t="s">
        <v>913</v>
      </c>
      <c r="G16" s="457"/>
    </row>
    <row r="17" spans="1:7" ht="113" thickBot="1">
      <c r="A17" s="1063" t="str">
        <f>'Annotated Scorecard 24x36 (PS1)'!M57</f>
        <v>OM 6.1</v>
      </c>
      <c r="B17" s="1064"/>
      <c r="C17" s="334" t="str">
        <f>'Annotated Scorecard 24x36 (PS1)'!N57</f>
        <v>Indoor Environmental Management Plan</v>
      </c>
      <c r="D17" s="458">
        <f>'Annotated Scorecard 24x36 (PS1)'!P57</f>
        <v>2</v>
      </c>
      <c r="E17" s="590">
        <f>'Annotated Scorecard 24x36 (PS1)'!Q57</f>
        <v>0</v>
      </c>
      <c r="F17" s="459" t="s">
        <v>914</v>
      </c>
      <c r="G17" s="457"/>
    </row>
    <row r="18" spans="1:7">
      <c r="A18" s="1127" t="str">
        <f>'Annotated Scorecard 24x36 (PS1)'!M58</f>
        <v>OM 7.1</v>
      </c>
      <c r="B18" s="1128"/>
      <c r="C18" s="325" t="str">
        <f>'Annotated Scorecard 24x36 (PS1)'!N58</f>
        <v>Green Cleaning</v>
      </c>
      <c r="D18" s="1078">
        <f>'Annotated Scorecard 24x36 (PS1)'!P58</f>
        <v>1</v>
      </c>
      <c r="E18" s="1077">
        <f>'Annotated Scorecard 24x36 (PS1)'!Q58</f>
        <v>0</v>
      </c>
      <c r="F18" s="460"/>
      <c r="G18" s="462"/>
    </row>
    <row r="19" spans="1:7" ht="16">
      <c r="A19" s="349"/>
      <c r="B19" s="16" t="s">
        <v>896</v>
      </c>
      <c r="C19" s="92" t="s">
        <v>897</v>
      </c>
      <c r="D19" s="1079"/>
      <c r="E19" s="1081"/>
      <c r="F19" s="272" t="s">
        <v>915</v>
      </c>
      <c r="G19" s="463"/>
    </row>
    <row r="20" spans="1:7" ht="17" thickBot="1">
      <c r="A20" s="350"/>
      <c r="B20" s="351" t="s">
        <v>898</v>
      </c>
      <c r="C20" s="331" t="s">
        <v>899</v>
      </c>
      <c r="D20" s="1080"/>
      <c r="E20" s="1082"/>
      <c r="F20" s="804" t="s">
        <v>916</v>
      </c>
      <c r="G20" s="468"/>
    </row>
    <row r="21" spans="1:7">
      <c r="A21" s="1127" t="str">
        <f>'Annotated Scorecard 24x36 (PS1)'!M59</f>
        <v>OM 8.1</v>
      </c>
      <c r="B21" s="1128"/>
      <c r="C21" s="325" t="str">
        <f>'Annotated Scorecard 24x36 (PS1)'!N59</f>
        <v>Integrated Pest Management</v>
      </c>
      <c r="D21" s="1078">
        <f>'Annotated Scorecard 24x36 (PS1)'!P59</f>
        <v>2</v>
      </c>
      <c r="E21" s="1077">
        <f>'Annotated Scorecard 24x36 (PS1)'!Q59</f>
        <v>0</v>
      </c>
      <c r="F21" s="470"/>
      <c r="G21" s="462"/>
    </row>
    <row r="22" spans="1:7" ht="32">
      <c r="A22" s="349"/>
      <c r="B22" s="16" t="s">
        <v>900</v>
      </c>
      <c r="C22" s="92" t="s">
        <v>901</v>
      </c>
      <c r="D22" s="1079"/>
      <c r="E22" s="1081"/>
      <c r="F22" s="272" t="s">
        <v>917</v>
      </c>
      <c r="G22" s="463"/>
    </row>
    <row r="23" spans="1:7" ht="16" thickBot="1">
      <c r="A23" s="350"/>
      <c r="B23" s="351" t="s">
        <v>902</v>
      </c>
      <c r="C23" s="331" t="s">
        <v>903</v>
      </c>
      <c r="D23" s="1080"/>
      <c r="E23" s="1082"/>
      <c r="F23" s="331"/>
      <c r="G23" s="468"/>
    </row>
    <row r="24" spans="1:7" ht="15.75" customHeight="1" thickBot="1">
      <c r="A24" s="1063" t="str">
        <f>'Annotated Scorecard 24x36 (PS1)'!M60</f>
        <v>OM 9.1</v>
      </c>
      <c r="B24" s="1064"/>
      <c r="C24" s="334" t="str">
        <f>'Annotated Scorecard 24x36 (PS1)'!N60</f>
        <v>Anti-Idling Measures</v>
      </c>
      <c r="D24" s="458">
        <f>'Annotated Scorecard 24x36 (PS1)'!P60</f>
        <v>1</v>
      </c>
      <c r="E24" s="590">
        <f>'Annotated Scorecard 24x36 (PS1)'!Q60</f>
        <v>0</v>
      </c>
      <c r="F24" s="441" t="s">
        <v>918</v>
      </c>
      <c r="G24" s="457"/>
    </row>
    <row r="25" spans="1:7" ht="16" thickBot="1">
      <c r="A25" s="1063" t="str">
        <f>'Annotated Scorecard 24x36 (PS1)'!M61</f>
        <v>OM 10.1</v>
      </c>
      <c r="B25" s="1064"/>
      <c r="C25" s="334" t="str">
        <f>'Annotated Scorecard 24x36 (PS1)'!N61</f>
        <v>Green Power</v>
      </c>
      <c r="D25" s="458">
        <f>'Annotated Scorecard 24x36 (PS1)'!P61</f>
        <v>1</v>
      </c>
      <c r="E25" s="458">
        <f>'Annotated Scorecard 24x36 (PS1)'!Q61</f>
        <v>0</v>
      </c>
      <c r="F25" s="441" t="s">
        <v>919</v>
      </c>
      <c r="G25" s="457"/>
    </row>
    <row r="26" spans="1:7" ht="16" thickBot="1">
      <c r="D26" s="473" t="s">
        <v>18</v>
      </c>
      <c r="E26" s="604">
        <f>SUM(E6:E25)</f>
        <v>0</v>
      </c>
      <c r="F26" s="474"/>
      <c r="G26" s="475"/>
    </row>
  </sheetData>
  <sheetProtection sheet="1" objects="1" scenarios="1" formatCells="0" formatColumns="0" formatRows="0"/>
  <mergeCells count="21">
    <mergeCell ref="A24:B24"/>
    <mergeCell ref="A25:B25"/>
    <mergeCell ref="A7:B7"/>
    <mergeCell ref="A8:B8"/>
    <mergeCell ref="A12:B12"/>
    <mergeCell ref="A17:B17"/>
    <mergeCell ref="A16:B16"/>
    <mergeCell ref="D18:D20"/>
    <mergeCell ref="E18:E20"/>
    <mergeCell ref="D21:D23"/>
    <mergeCell ref="E21:E23"/>
    <mergeCell ref="A6:B6"/>
    <mergeCell ref="A18:B18"/>
    <mergeCell ref="A21:B21"/>
    <mergeCell ref="F14:F15"/>
    <mergeCell ref="A1:G1"/>
    <mergeCell ref="A2:G2"/>
    <mergeCell ref="A3:G3"/>
    <mergeCell ref="A4:G4"/>
    <mergeCell ref="A5:B5"/>
    <mergeCell ref="D9:D11"/>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References!$B$2:$B$3</xm:f>
          </x14:formula1>
          <xm:sqref>E13:E15 E9:E11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W61"/>
  <sheetViews>
    <sheetView workbookViewId="0">
      <selection activeCell="I5" sqref="I5"/>
    </sheetView>
  </sheetViews>
  <sheetFormatPr baseColWidth="10" defaultColWidth="3.5" defaultRowHeight="15"/>
  <cols>
    <col min="1" max="1" width="22.1640625" style="1" bestFit="1" customWidth="1"/>
    <col min="2" max="2" width="10.6640625" style="1" bestFit="1" customWidth="1"/>
    <col min="3" max="3" width="22.6640625" style="1" customWidth="1"/>
    <col min="4" max="4" width="8.6640625" style="1" bestFit="1" customWidth="1"/>
    <col min="5" max="5" width="8.6640625" style="1" customWidth="1"/>
    <col min="6" max="6" width="6.5" style="1" customWidth="1"/>
    <col min="7" max="7" width="11" style="1" customWidth="1"/>
    <col min="8" max="8" width="17.6640625" style="1" bestFit="1" customWidth="1"/>
    <col min="9" max="9" width="13.6640625" style="1" bestFit="1" customWidth="1"/>
    <col min="10" max="10" width="18.33203125" style="1" bestFit="1" customWidth="1"/>
    <col min="11" max="11" width="20" style="1" bestFit="1" customWidth="1"/>
    <col min="12" max="12" width="20.5" style="1" bestFit="1" customWidth="1"/>
    <col min="13" max="13" width="28.83203125" style="1" bestFit="1" customWidth="1"/>
    <col min="14" max="16384" width="3.5" style="1"/>
  </cols>
  <sheetData>
    <row r="1" spans="1:23" ht="21">
      <c r="A1" s="1" t="s">
        <v>920</v>
      </c>
      <c r="B1" s="1" t="s">
        <v>921</v>
      </c>
      <c r="D1" s="1" t="s">
        <v>922</v>
      </c>
      <c r="E1" s="1" t="s">
        <v>923</v>
      </c>
      <c r="F1" s="1" t="s">
        <v>924</v>
      </c>
      <c r="G1" s="1" t="s">
        <v>925</v>
      </c>
      <c r="H1" s="60"/>
      <c r="I1" s="1" t="s">
        <v>926</v>
      </c>
      <c r="J1" s="1" t="s">
        <v>927</v>
      </c>
      <c r="S1" s="971" t="s">
        <v>216</v>
      </c>
      <c r="T1" s="971"/>
      <c r="U1" s="971"/>
      <c r="V1" s="971"/>
      <c r="W1" s="971"/>
    </row>
    <row r="2" spans="1:23" ht="26.25" customHeight="1">
      <c r="C2" s="1" t="s">
        <v>555</v>
      </c>
      <c r="D2" s="1">
        <v>1.6</v>
      </c>
      <c r="E2" s="1">
        <v>1</v>
      </c>
      <c r="F2" s="1">
        <v>1</v>
      </c>
      <c r="G2" s="1">
        <f>0.5*'WE 2.1 - Sewage Conveyance'!$H$5</f>
        <v>0</v>
      </c>
      <c r="H2" s="42" t="s">
        <v>928</v>
      </c>
      <c r="L2" s="3"/>
      <c r="M2" s="3"/>
      <c r="N2" s="3"/>
      <c r="O2" s="3"/>
      <c r="P2" s="3"/>
      <c r="Q2" s="1357"/>
      <c r="R2" s="1357"/>
      <c r="S2" s="972" t="s">
        <v>929</v>
      </c>
      <c r="T2" s="972"/>
      <c r="U2" s="972"/>
      <c r="V2" s="972"/>
      <c r="W2" s="972"/>
    </row>
    <row r="3" spans="1:23" ht="21">
      <c r="A3" s="1" t="s">
        <v>930</v>
      </c>
      <c r="B3" s="1" t="s">
        <v>752</v>
      </c>
      <c r="C3" s="1" t="s">
        <v>556</v>
      </c>
      <c r="D3" s="1">
        <v>1.6</v>
      </c>
      <c r="E3" s="1">
        <v>1</v>
      </c>
      <c r="F3" s="1">
        <v>3</v>
      </c>
      <c r="G3" s="1">
        <f>0.5*'WE 2.1 - Sewage Conveyance'!$H$5</f>
        <v>0</v>
      </c>
      <c r="H3" s="42" t="s">
        <v>931</v>
      </c>
      <c r="I3" s="2" t="s">
        <v>932</v>
      </c>
      <c r="J3" s="2" t="s">
        <v>933</v>
      </c>
      <c r="K3" s="2" t="s">
        <v>934</v>
      </c>
      <c r="S3" s="974" t="s">
        <v>935</v>
      </c>
      <c r="T3" s="974"/>
      <c r="U3" s="974"/>
      <c r="V3" s="974"/>
      <c r="W3" s="974"/>
    </row>
    <row r="4" spans="1:23">
      <c r="A4" s="1" t="s">
        <v>936</v>
      </c>
      <c r="B4" s="1" t="s">
        <v>937</v>
      </c>
      <c r="C4" s="1" t="s">
        <v>557</v>
      </c>
      <c r="D4" s="1">
        <v>1</v>
      </c>
      <c r="E4" s="1">
        <v>1</v>
      </c>
      <c r="F4" s="1">
        <v>2</v>
      </c>
      <c r="G4" s="1">
        <f>0.5*'WE 2.1 - Sewage Conveyance'!$H$5</f>
        <v>0</v>
      </c>
      <c r="H4" s="42" t="s">
        <v>684</v>
      </c>
      <c r="I4" s="2" t="s">
        <v>422</v>
      </c>
      <c r="J4" s="2" t="s">
        <v>938</v>
      </c>
      <c r="K4" s="2" t="s">
        <v>939</v>
      </c>
      <c r="L4" s="3"/>
      <c r="S4" s="1111" t="s">
        <v>940</v>
      </c>
      <c r="T4" s="1111"/>
      <c r="U4" s="1111"/>
      <c r="V4" s="1111"/>
      <c r="W4" s="1111"/>
    </row>
    <row r="5" spans="1:23">
      <c r="A5" s="1" t="s">
        <v>941</v>
      </c>
      <c r="C5" s="1" t="s">
        <v>942</v>
      </c>
      <c r="D5" s="1">
        <v>0.5</v>
      </c>
      <c r="E5" s="1">
        <v>0.25</v>
      </c>
      <c r="F5" s="1">
        <v>3</v>
      </c>
      <c r="G5" s="1">
        <f>'WE 2.1 - Sewage Conveyance'!$H$5</f>
        <v>0</v>
      </c>
      <c r="H5" s="42" t="s">
        <v>943</v>
      </c>
      <c r="I5" s="2" t="s">
        <v>944</v>
      </c>
      <c r="K5" s="2"/>
      <c r="L5" s="61"/>
    </row>
    <row r="6" spans="1:23">
      <c r="A6" s="1" t="s">
        <v>945</v>
      </c>
      <c r="B6" s="1" t="s">
        <v>689</v>
      </c>
      <c r="C6" s="1" t="s">
        <v>946</v>
      </c>
      <c r="D6" s="1">
        <v>2.5</v>
      </c>
      <c r="E6" s="1">
        <v>5</v>
      </c>
      <c r="F6" s="1">
        <v>1</v>
      </c>
      <c r="G6" s="1">
        <f>0.1*'WE 2.1 - Sewage Conveyance'!$H$5</f>
        <v>0</v>
      </c>
      <c r="H6" s="42"/>
      <c r="I6" s="2" t="s">
        <v>128</v>
      </c>
      <c r="J6" s="1358" t="s">
        <v>947</v>
      </c>
      <c r="K6" s="1358"/>
      <c r="L6" s="1358"/>
      <c r="M6" s="1358"/>
      <c r="N6" s="1358"/>
      <c r="O6" s="1358"/>
      <c r="P6" s="1358"/>
      <c r="Q6" s="1358"/>
      <c r="R6" s="1358"/>
    </row>
    <row r="7" spans="1:23">
      <c r="A7" s="1" t="s">
        <v>948</v>
      </c>
      <c r="B7" s="1" t="s">
        <v>678</v>
      </c>
      <c r="C7" s="1" t="s">
        <v>949</v>
      </c>
      <c r="D7" s="1">
        <v>2.2000000000000002</v>
      </c>
      <c r="E7" s="1">
        <v>45</v>
      </c>
      <c r="F7" s="1">
        <v>2</v>
      </c>
      <c r="G7" s="1">
        <v>2</v>
      </c>
      <c r="H7" s="42"/>
      <c r="I7" s="2"/>
      <c r="L7" s="3"/>
    </row>
    <row r="8" spans="1:23">
      <c r="A8" s="1" t="s">
        <v>950</v>
      </c>
      <c r="C8" s="1" t="s">
        <v>951</v>
      </c>
      <c r="D8" s="1">
        <v>40</v>
      </c>
      <c r="E8" s="1">
        <v>1</v>
      </c>
      <c r="F8" s="1">
        <v>2</v>
      </c>
      <c r="G8" s="1">
        <v>1</v>
      </c>
      <c r="H8" s="42"/>
    </row>
    <row r="9" spans="1:23">
      <c r="A9" s="1" t="s">
        <v>952</v>
      </c>
      <c r="C9" s="1" t="s">
        <v>27</v>
      </c>
      <c r="H9" s="42"/>
    </row>
    <row r="10" spans="1:23">
      <c r="A10" s="1" t="s">
        <v>953</v>
      </c>
      <c r="H10" s="42"/>
    </row>
    <row r="11" spans="1:23">
      <c r="A11" s="1" t="s">
        <v>954</v>
      </c>
      <c r="H11" s="42"/>
    </row>
    <row r="12" spans="1:23">
      <c r="A12" s="1" t="s">
        <v>955</v>
      </c>
    </row>
    <row r="13" spans="1:23">
      <c r="A13" s="1" t="s">
        <v>558</v>
      </c>
    </row>
    <row r="14" spans="1:23">
      <c r="A14" s="1" t="s">
        <v>956</v>
      </c>
    </row>
    <row r="15" spans="1:23">
      <c r="K15" s="1" t="s">
        <v>957</v>
      </c>
    </row>
    <row r="16" spans="1:23">
      <c r="A16" s="1" t="s">
        <v>958</v>
      </c>
      <c r="C16" s="1168" t="s">
        <v>959</v>
      </c>
      <c r="D16" s="1168"/>
      <c r="E16" s="264"/>
      <c r="F16" s="1" t="s">
        <v>960</v>
      </c>
      <c r="K16" s="1" t="s">
        <v>961</v>
      </c>
      <c r="L16" s="1" t="s">
        <v>962</v>
      </c>
      <c r="M16" s="1" t="s">
        <v>963</v>
      </c>
    </row>
    <row r="17" spans="1:13">
      <c r="A17" s="62"/>
      <c r="B17" s="63"/>
    </row>
    <row r="18" spans="1:13" ht="16">
      <c r="A18" s="62" t="s">
        <v>344</v>
      </c>
      <c r="B18" s="63"/>
      <c r="C18" s="1">
        <v>1</v>
      </c>
      <c r="F18" s="1" t="s">
        <v>418</v>
      </c>
      <c r="K18" s="1" t="s">
        <v>835</v>
      </c>
      <c r="L18" s="1" t="s">
        <v>835</v>
      </c>
      <c r="M18" s="3" t="s">
        <v>336</v>
      </c>
    </row>
    <row r="19" spans="1:13" ht="16">
      <c r="A19" s="64" t="s">
        <v>338</v>
      </c>
      <c r="B19" s="63"/>
      <c r="C19" s="1">
        <v>2</v>
      </c>
      <c r="D19" s="60"/>
      <c r="E19" s="60"/>
      <c r="F19" s="1" t="s">
        <v>964</v>
      </c>
      <c r="H19" s="60"/>
      <c r="I19" s="60"/>
      <c r="K19" s="1" t="s">
        <v>842</v>
      </c>
      <c r="L19" s="1" t="s">
        <v>965</v>
      </c>
      <c r="M19" s="3" t="s">
        <v>344</v>
      </c>
    </row>
    <row r="20" spans="1:13" ht="16">
      <c r="A20" s="65" t="s">
        <v>966</v>
      </c>
      <c r="B20" s="63"/>
      <c r="C20" s="1">
        <v>3</v>
      </c>
      <c r="F20" s="60"/>
      <c r="G20" s="60"/>
      <c r="K20" s="1" t="s">
        <v>844</v>
      </c>
      <c r="L20" s="1" t="s">
        <v>967</v>
      </c>
      <c r="M20" s="3" t="s">
        <v>338</v>
      </c>
    </row>
    <row r="21" spans="1:13" ht="16">
      <c r="A21" s="64" t="s">
        <v>336</v>
      </c>
      <c r="B21" s="63"/>
      <c r="C21" s="1">
        <v>4</v>
      </c>
      <c r="K21" s="1" t="s">
        <v>968</v>
      </c>
      <c r="L21" s="1" t="s">
        <v>847</v>
      </c>
      <c r="M21" s="3" t="s">
        <v>792</v>
      </c>
    </row>
    <row r="22" spans="1:13" ht="16">
      <c r="A22" s="65" t="s">
        <v>342</v>
      </c>
      <c r="B22" s="63"/>
      <c r="C22" s="1">
        <v>5</v>
      </c>
      <c r="L22" s="1" t="s">
        <v>848</v>
      </c>
      <c r="M22" s="3" t="s">
        <v>794</v>
      </c>
    </row>
    <row r="23" spans="1:13" ht="16">
      <c r="A23" s="64" t="s">
        <v>969</v>
      </c>
      <c r="B23" s="63"/>
      <c r="C23" s="1">
        <v>6</v>
      </c>
      <c r="K23" s="3"/>
      <c r="M23" s="3" t="s">
        <v>795</v>
      </c>
    </row>
    <row r="24" spans="1:13">
      <c r="A24" s="65"/>
      <c r="B24" s="63"/>
      <c r="K24" s="3"/>
      <c r="L24" s="3"/>
    </row>
    <row r="25" spans="1:13">
      <c r="A25" s="65"/>
      <c r="B25" s="63"/>
      <c r="K25" s="3"/>
      <c r="L25" s="3"/>
    </row>
    <row r="26" spans="1:13" ht="28">
      <c r="A26" s="64" t="s">
        <v>970</v>
      </c>
      <c r="B26" s="63"/>
      <c r="K26" s="3"/>
      <c r="L26" s="3"/>
      <c r="M26" s="572" t="s">
        <v>971</v>
      </c>
    </row>
    <row r="27" spans="1:13">
      <c r="A27" s="363" t="s">
        <v>972</v>
      </c>
      <c r="B27" s="63"/>
      <c r="L27" s="3"/>
      <c r="M27" s="572" t="s">
        <v>973</v>
      </c>
    </row>
    <row r="28" spans="1:13" ht="16">
      <c r="A28" s="65" t="s">
        <v>974</v>
      </c>
      <c r="B28" s="63"/>
      <c r="L28" s="3"/>
      <c r="M28" s="572" t="s">
        <v>975</v>
      </c>
    </row>
    <row r="29" spans="1:13" ht="28">
      <c r="A29" s="64" t="s">
        <v>976</v>
      </c>
      <c r="B29" s="63"/>
      <c r="L29" s="3"/>
      <c r="M29" s="572" t="s">
        <v>977</v>
      </c>
    </row>
    <row r="30" spans="1:13">
      <c r="B30" s="63"/>
      <c r="L30" s="3"/>
      <c r="M30" s="572" t="s">
        <v>978</v>
      </c>
    </row>
    <row r="31" spans="1:13" ht="28">
      <c r="B31" s="63"/>
      <c r="L31" s="3"/>
      <c r="M31" s="573" t="s">
        <v>979</v>
      </c>
    </row>
    <row r="32" spans="1:13">
      <c r="B32" s="63"/>
      <c r="L32" s="3"/>
    </row>
    <row r="33" spans="2:12">
      <c r="B33" s="63"/>
      <c r="L33" s="3"/>
    </row>
    <row r="34" spans="2:12">
      <c r="B34" s="63"/>
      <c r="L34" s="3"/>
    </row>
    <row r="35" spans="2:12">
      <c r="B35" s="63"/>
    </row>
    <row r="36" spans="2:12">
      <c r="B36" s="63"/>
    </row>
    <row r="37" spans="2:12">
      <c r="B37" s="63"/>
    </row>
    <row r="38" spans="2:12">
      <c r="B38" s="63"/>
    </row>
    <row r="39" spans="2:12">
      <c r="B39" s="63"/>
    </row>
    <row r="40" spans="2:12">
      <c r="B40" s="63"/>
    </row>
    <row r="41" spans="2:12">
      <c r="B41" s="63"/>
    </row>
    <row r="42" spans="2:12">
      <c r="B42" s="63"/>
    </row>
    <row r="43" spans="2:12">
      <c r="B43" s="63"/>
    </row>
    <row r="44" spans="2:12">
      <c r="B44" s="63"/>
    </row>
    <row r="45" spans="2:12">
      <c r="B45" s="63"/>
    </row>
    <row r="46" spans="2:12">
      <c r="B46" s="63"/>
    </row>
    <row r="47" spans="2:12">
      <c r="B47" s="63"/>
    </row>
    <row r="48" spans="2:12">
      <c r="B48" s="63"/>
    </row>
    <row r="49" spans="2:2">
      <c r="B49" s="63"/>
    </row>
    <row r="50" spans="2:2">
      <c r="B50" s="63"/>
    </row>
    <row r="51" spans="2:2">
      <c r="B51" s="63"/>
    </row>
    <row r="52" spans="2:2">
      <c r="B52" s="63"/>
    </row>
    <row r="53" spans="2:2">
      <c r="B53" s="63"/>
    </row>
    <row r="54" spans="2:2">
      <c r="B54" s="63"/>
    </row>
    <row r="55" spans="2:2">
      <c r="B55" s="63"/>
    </row>
    <row r="56" spans="2:2">
      <c r="B56" s="63"/>
    </row>
    <row r="57" spans="2:2">
      <c r="B57" s="66"/>
    </row>
    <row r="58" spans="2:2">
      <c r="B58" s="66"/>
    </row>
    <row r="59" spans="2:2">
      <c r="B59" s="66"/>
    </row>
    <row r="60" spans="2:2">
      <c r="B60" s="66"/>
    </row>
    <row r="61" spans="2:2">
      <c r="B61" s="66"/>
    </row>
  </sheetData>
  <sheetProtection selectLockedCells="1"/>
  <mergeCells count="7">
    <mergeCell ref="C16:D16"/>
    <mergeCell ref="Q2:R2"/>
    <mergeCell ref="J6:R6"/>
    <mergeCell ref="S1:W1"/>
    <mergeCell ref="S2:W2"/>
    <mergeCell ref="S3:W3"/>
    <mergeCell ref="S4:W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37"/>
  <sheetViews>
    <sheetView zoomScale="70" zoomScaleNormal="70" workbookViewId="0">
      <selection activeCell="G15" sqref="G15"/>
    </sheetView>
  </sheetViews>
  <sheetFormatPr baseColWidth="10" defaultColWidth="9.1640625" defaultRowHeight="15"/>
  <cols>
    <col min="1" max="1" width="9.1640625" style="1"/>
    <col min="2" max="2" width="9.1640625" style="1" customWidth="1"/>
    <col min="3" max="3" width="48.1640625" style="1" bestFit="1" customWidth="1"/>
    <col min="4" max="4" width="17" style="1" customWidth="1"/>
    <col min="5" max="5" width="16.33203125" style="1" customWidth="1"/>
    <col min="6" max="6" width="64.33203125" style="1" customWidth="1"/>
    <col min="7" max="7" width="30.83203125" style="1" bestFit="1" customWidth="1"/>
    <col min="8" max="8" width="56.5" style="1" customWidth="1"/>
    <col min="9" max="9" width="35.5" style="1" customWidth="1"/>
    <col min="10" max="16384" width="9.1640625" style="1"/>
  </cols>
  <sheetData>
    <row r="1" spans="1:9" ht="21">
      <c r="A1" s="971" t="s">
        <v>216</v>
      </c>
      <c r="B1" s="971"/>
      <c r="C1" s="971"/>
      <c r="D1" s="971"/>
      <c r="E1" s="971"/>
      <c r="F1" s="971"/>
      <c r="G1" s="971"/>
      <c r="H1" s="971"/>
      <c r="I1" s="971"/>
    </row>
    <row r="2" spans="1:9" ht="21">
      <c r="A2" s="972" t="s">
        <v>217</v>
      </c>
      <c r="B2" s="972"/>
      <c r="C2" s="973"/>
      <c r="D2" s="973"/>
      <c r="E2" s="973"/>
      <c r="F2" s="973"/>
      <c r="G2" s="973"/>
      <c r="H2" s="973"/>
      <c r="I2" s="973"/>
    </row>
    <row r="3" spans="1:9" ht="21">
      <c r="A3" s="974" t="s">
        <v>218</v>
      </c>
      <c r="B3" s="974"/>
      <c r="C3" s="974"/>
      <c r="D3" s="974"/>
      <c r="E3" s="974"/>
      <c r="F3" s="974"/>
      <c r="G3" s="974"/>
      <c r="H3" s="974"/>
      <c r="I3" s="974"/>
    </row>
    <row r="4" spans="1:9" ht="33.75" customHeight="1" thickBot="1">
      <c r="A4" s="975" t="s">
        <v>219</v>
      </c>
      <c r="B4" s="975"/>
      <c r="C4" s="975"/>
      <c r="D4" s="975"/>
      <c r="E4" s="975"/>
      <c r="F4" s="975"/>
      <c r="G4" s="975"/>
      <c r="H4" s="975"/>
      <c r="I4" s="975"/>
    </row>
    <row r="5" spans="1:9" ht="17" thickBot="1">
      <c r="A5" s="976" t="s">
        <v>11</v>
      </c>
      <c r="B5" s="977"/>
      <c r="C5" s="338" t="s">
        <v>220</v>
      </c>
      <c r="D5" s="338" t="s">
        <v>221</v>
      </c>
      <c r="E5" s="338" t="s">
        <v>222</v>
      </c>
      <c r="F5" s="338" t="s">
        <v>223</v>
      </c>
      <c r="G5" s="338" t="s">
        <v>224</v>
      </c>
      <c r="H5" s="338" t="s">
        <v>225</v>
      </c>
      <c r="I5" s="339" t="s">
        <v>226</v>
      </c>
    </row>
    <row r="6" spans="1:9" ht="33" thickBot="1">
      <c r="A6" s="961" t="str">
        <f>'Annotated Scorecard 24x36 (PS1)'!A11</f>
        <v>II 1.0</v>
      </c>
      <c r="B6" s="962" t="str">
        <f>'Annotated Scorecard 24x36 (PS1)'!B11</f>
        <v>Integrated Design</v>
      </c>
      <c r="C6" s="334" t="str">
        <f>'Annotated Scorecard 24x36 (PS1)'!B11</f>
        <v>Integrated Design</v>
      </c>
      <c r="D6" s="335">
        <f>'Annotated Scorecard 24x36 (PS1)'!D11</f>
        <v>1</v>
      </c>
      <c r="E6" s="335">
        <f>'Annotated Scorecard 24x36 (PS1)'!E11</f>
        <v>0</v>
      </c>
      <c r="F6" s="353" t="s">
        <v>227</v>
      </c>
      <c r="G6" s="605"/>
      <c r="H6" s="337"/>
      <c r="I6" s="606"/>
    </row>
    <row r="7" spans="1:9">
      <c r="A7" s="959" t="str">
        <f>'Annotated Scorecard 24x36 (PS1)'!A12</f>
        <v>II 1.1</v>
      </c>
      <c r="B7" s="960" t="str">
        <f>'Annotated Scorecard 24x36 (PS1)'!B14</f>
        <v>School Master Plan</v>
      </c>
      <c r="C7" s="325" t="str">
        <f>'Annotated Scorecard 24x36 (PS1)'!B12</f>
        <v>Enhanced Integrated Design</v>
      </c>
      <c r="D7" s="326">
        <f>'Annotated Scorecard 24x36 (PS1)'!D12</f>
        <v>2</v>
      </c>
      <c r="E7" s="326">
        <f>'Annotated Scorecard 24x36 (PS1)'!E12</f>
        <v>0</v>
      </c>
      <c r="F7" s="587"/>
      <c r="G7" s="607"/>
      <c r="H7" s="608"/>
      <c r="I7" s="609"/>
    </row>
    <row r="8" spans="1:9" ht="32">
      <c r="A8" s="328"/>
      <c r="B8" s="313" t="s">
        <v>228</v>
      </c>
      <c r="C8" s="92" t="s">
        <v>229</v>
      </c>
      <c r="D8" s="966" t="s">
        <v>230</v>
      </c>
      <c r="E8" s="105"/>
      <c r="F8" s="621" t="s">
        <v>231</v>
      </c>
      <c r="G8" s="610"/>
      <c r="H8" s="233"/>
      <c r="I8" s="611"/>
    </row>
    <row r="9" spans="1:9" ht="32">
      <c r="A9" s="328"/>
      <c r="B9" s="313" t="s">
        <v>232</v>
      </c>
      <c r="C9" s="92" t="s">
        <v>233</v>
      </c>
      <c r="D9" s="967"/>
      <c r="E9" s="256"/>
      <c r="F9" s="315" t="s">
        <v>234</v>
      </c>
      <c r="G9" s="610"/>
      <c r="H9" s="316"/>
      <c r="I9" s="611"/>
    </row>
    <row r="10" spans="1:9" ht="17" thickBot="1">
      <c r="A10" s="329"/>
      <c r="B10" s="330" t="s">
        <v>235</v>
      </c>
      <c r="C10" s="331" t="s">
        <v>236</v>
      </c>
      <c r="D10" s="332">
        <v>1</v>
      </c>
      <c r="E10" s="333"/>
      <c r="F10" s="788" t="s">
        <v>998</v>
      </c>
      <c r="G10" s="612"/>
      <c r="H10" s="789" t="s">
        <v>1000</v>
      </c>
      <c r="I10" s="614"/>
    </row>
    <row r="11" spans="1:9">
      <c r="A11" s="959" t="str">
        <f>'Annotated Scorecard 24x36 (PS1)'!A13</f>
        <v>II 2.1</v>
      </c>
      <c r="B11" s="960" t="str">
        <f>'Annotated Scorecard 24x36 (PS1)'!B13</f>
        <v>District Level Commitment</v>
      </c>
      <c r="C11" s="325" t="str">
        <f>'Annotated Scorecard 24x36 (PS1)'!B13</f>
        <v>District Level Commitment</v>
      </c>
      <c r="D11" s="340">
        <f>'Annotated Scorecard 24x36 (PS1)'!D13</f>
        <v>2</v>
      </c>
      <c r="E11" s="340">
        <f>'Annotated Scorecard 24x36 (PS1)'!E13</f>
        <v>0</v>
      </c>
      <c r="F11" s="341"/>
      <c r="G11" s="607"/>
      <c r="H11" s="615"/>
      <c r="I11" s="609"/>
    </row>
    <row r="12" spans="1:9" ht="32">
      <c r="A12" s="342"/>
      <c r="B12" s="313" t="s">
        <v>237</v>
      </c>
      <c r="C12" s="92" t="s">
        <v>238</v>
      </c>
      <c r="D12" s="260">
        <v>1</v>
      </c>
      <c r="E12" s="256"/>
      <c r="F12" s="232" t="s">
        <v>1012</v>
      </c>
      <c r="G12" s="790" t="s">
        <v>999</v>
      </c>
      <c r="H12" s="616"/>
      <c r="I12" s="611"/>
    </row>
    <row r="13" spans="1:9" ht="16" thickBot="1">
      <c r="A13" s="343"/>
      <c r="B13" s="330" t="s">
        <v>239</v>
      </c>
      <c r="C13" s="331" t="s">
        <v>1001</v>
      </c>
      <c r="D13" s="344">
        <v>1</v>
      </c>
      <c r="E13" s="333"/>
      <c r="F13" s="622" t="s">
        <v>1011</v>
      </c>
      <c r="G13" s="612"/>
      <c r="H13" s="617"/>
      <c r="I13" s="614"/>
    </row>
    <row r="14" spans="1:9" ht="33" thickBot="1">
      <c r="A14" s="961" t="str">
        <f>'Annotated Scorecard 24x36 (PS1)'!A14</f>
        <v>II 3.1</v>
      </c>
      <c r="B14" s="962" t="str">
        <f>'Annotated Scorecard 24x36 (PS1)'!B14</f>
        <v>School Master Plan</v>
      </c>
      <c r="C14" s="334" t="str">
        <f>'Annotated Scorecard 24x36 (PS1)'!B14</f>
        <v>School Master Plan</v>
      </c>
      <c r="D14" s="345">
        <f>'Annotated Scorecard 24x36 (PS1)'!D14</f>
        <v>2</v>
      </c>
      <c r="E14" s="345">
        <f>'Annotated Scorecard 24x36 (PS1)'!E14</f>
        <v>0</v>
      </c>
      <c r="F14" s="618" t="s">
        <v>241</v>
      </c>
      <c r="G14" s="605"/>
      <c r="H14" s="619"/>
      <c r="I14" s="606"/>
    </row>
    <row r="15" spans="1:9" ht="49" thickBot="1">
      <c r="A15" s="961" t="str">
        <f>'Annotated Scorecard 24x36 (PS1)'!A15</f>
        <v>II 4.1</v>
      </c>
      <c r="B15" s="962" t="str">
        <f>'Annotated Scorecard 24x36 (PS1)'!B17</f>
        <v>Educational Integration</v>
      </c>
      <c r="C15" s="346" t="str">
        <f>'Annotated Scorecard 24x36 (PS1)'!B15</f>
        <v>High Performance Transition Plan</v>
      </c>
      <c r="D15" s="345">
        <f>'Annotated Scorecard 24x36 (PS1)'!D15</f>
        <v>1</v>
      </c>
      <c r="E15" s="345">
        <f>'Annotated Scorecard 24x36 (PS1)'!E15</f>
        <v>0</v>
      </c>
      <c r="F15" s="618" t="s">
        <v>242</v>
      </c>
      <c r="G15" s="605"/>
      <c r="H15" s="623"/>
      <c r="I15" s="606"/>
    </row>
    <row r="16" spans="1:9" ht="81" thickBot="1">
      <c r="A16" s="961" t="str">
        <f>'Annotated Scorecard 24x36 (PS1)'!A16</f>
        <v>II 5.0</v>
      </c>
      <c r="B16" s="962" t="str">
        <f>'Annotated Scorecard 24x36 (PS1)'!B21</f>
        <v>Innovation (CHPS Verified Projects only)</v>
      </c>
      <c r="C16" s="334" t="str">
        <f>'Annotated Scorecard 24x36 (PS1)'!B16</f>
        <v>Educational Display</v>
      </c>
      <c r="D16" s="574">
        <f>'Annotated Scorecard 24x36 (PS1)'!D16</f>
        <v>1</v>
      </c>
      <c r="E16" s="574">
        <f>'Annotated Scorecard 24x36 (PS1)'!E16</f>
        <v>0</v>
      </c>
      <c r="F16" s="353"/>
      <c r="G16" s="605"/>
      <c r="H16" s="620" t="s">
        <v>1013</v>
      </c>
      <c r="I16" s="606"/>
    </row>
    <row r="17" spans="1:9">
      <c r="A17" s="959" t="str">
        <f>'Annotated Scorecard 24x36 (PS1)'!A17</f>
        <v>II 6.1</v>
      </c>
      <c r="B17" s="960" t="e">
        <f>'Annotated Scorecard 24x36 (PS1)'!#REF!</f>
        <v>#REF!</v>
      </c>
      <c r="C17" s="325" t="str">
        <f>'Annotated Scorecard 24x36 (PS1)'!B17</f>
        <v>Educational Integration</v>
      </c>
      <c r="D17" s="968">
        <f>'Annotated Scorecard 24x36 (PS1)'!D17</f>
        <v>2</v>
      </c>
      <c r="E17" s="968">
        <f>'Annotated Scorecard 24x36 (PS1)'!E17</f>
        <v>0</v>
      </c>
      <c r="F17" s="341"/>
      <c r="G17" s="607"/>
      <c r="H17" s="608"/>
      <c r="I17" s="609"/>
    </row>
    <row r="18" spans="1:9">
      <c r="A18" s="349"/>
      <c r="B18" s="16" t="s">
        <v>243</v>
      </c>
      <c r="C18" s="92" t="s">
        <v>244</v>
      </c>
      <c r="D18" s="969"/>
      <c r="E18" s="969"/>
      <c r="F18" s="315"/>
      <c r="G18" s="610"/>
      <c r="H18" s="616"/>
      <c r="I18" s="611"/>
    </row>
    <row r="19" spans="1:9">
      <c r="A19" s="349"/>
      <c r="B19" s="16" t="s">
        <v>245</v>
      </c>
      <c r="C19" s="92" t="s">
        <v>246</v>
      </c>
      <c r="D19" s="969"/>
      <c r="E19" s="969"/>
      <c r="F19" s="315"/>
      <c r="G19" s="610"/>
      <c r="H19" s="616"/>
      <c r="I19" s="611"/>
    </row>
    <row r="20" spans="1:9">
      <c r="A20" s="349"/>
      <c r="B20" s="16" t="s">
        <v>247</v>
      </c>
      <c r="C20" s="92" t="s">
        <v>248</v>
      </c>
      <c r="D20" s="969"/>
      <c r="E20" s="969"/>
      <c r="F20" s="315"/>
      <c r="G20" s="610"/>
      <c r="H20" s="616"/>
      <c r="I20" s="611"/>
    </row>
    <row r="21" spans="1:9" ht="16" thickBot="1">
      <c r="A21" s="350"/>
      <c r="B21" s="351" t="s">
        <v>249</v>
      </c>
      <c r="C21" s="331" t="s">
        <v>250</v>
      </c>
      <c r="D21" s="970"/>
      <c r="E21" s="970"/>
      <c r="F21" s="352"/>
      <c r="G21" s="612"/>
      <c r="H21" s="613"/>
      <c r="I21" s="614"/>
    </row>
    <row r="22" spans="1:9" ht="97" thickBot="1">
      <c r="A22" s="961" t="str">
        <f>'Annotated Scorecard 24x36 (PS1)'!A18</f>
        <v>II 7.1</v>
      </c>
      <c r="B22" s="962" t="e">
        <f>'Annotated Scorecard 24x36 (PS1)'!#REF!</f>
        <v>#REF!</v>
      </c>
      <c r="C22" s="334" t="str">
        <f>'Annotated Scorecard 24x36 (PS1)'!B18</f>
        <v>Demonstration Areas</v>
      </c>
      <c r="D22" s="348">
        <f>'Annotated Scorecard 24x36 (PS1)'!D18</f>
        <v>1</v>
      </c>
      <c r="E22" s="348">
        <f>'Annotated Scorecard 24x36 (PS1)'!E18</f>
        <v>0</v>
      </c>
      <c r="F22" s="353"/>
      <c r="G22" s="605"/>
      <c r="H22" s="373" t="s">
        <v>251</v>
      </c>
      <c r="I22" s="606"/>
    </row>
    <row r="23" spans="1:9">
      <c r="A23" s="959" t="str">
        <f>'Annotated Scorecard 24x36 (PS1)'!A19</f>
        <v>II 8.1</v>
      </c>
      <c r="B23" s="960" t="e">
        <f>'Annotated Scorecard 24x36 (PS1)'!#REF!</f>
        <v>#REF!</v>
      </c>
      <c r="C23" s="325" t="str">
        <f>'Annotated Scorecard 24x36 (PS1)'!B19</f>
        <v>Climate Change Action / Carbon Footprint Reporting</v>
      </c>
      <c r="D23" s="354">
        <f>'Annotated Scorecard 24x36 (PS1)'!D19</f>
        <v>3</v>
      </c>
      <c r="E23" s="355">
        <f>'Annotated Scorecard 24x36 (PS1)'!E19</f>
        <v>0</v>
      </c>
      <c r="F23" s="380"/>
      <c r="G23" s="607"/>
      <c r="H23" s="608"/>
      <c r="I23" s="609"/>
    </row>
    <row r="24" spans="1:9">
      <c r="A24" s="349"/>
      <c r="B24" s="16" t="s">
        <v>252</v>
      </c>
      <c r="C24" s="92" t="s">
        <v>253</v>
      </c>
      <c r="D24" s="97">
        <v>2</v>
      </c>
      <c r="E24" s="256"/>
      <c r="F24" s="315"/>
      <c r="G24" s="610"/>
      <c r="H24" s="616"/>
      <c r="I24" s="611"/>
    </row>
    <row r="25" spans="1:9" ht="16" thickBot="1">
      <c r="A25" s="350"/>
      <c r="B25" s="351" t="s">
        <v>254</v>
      </c>
      <c r="C25" s="331" t="s">
        <v>255</v>
      </c>
      <c r="D25" s="356">
        <v>1</v>
      </c>
      <c r="E25" s="333"/>
      <c r="F25" s="352"/>
      <c r="G25" s="612"/>
      <c r="H25" s="613"/>
      <c r="I25" s="614"/>
    </row>
    <row r="26" spans="1:9" ht="31.5" customHeight="1">
      <c r="A26" s="959" t="str">
        <f>'Annotated Scorecard 24x36 (PS1)'!A20</f>
        <v>II 9.1</v>
      </c>
      <c r="B26" s="960" t="str">
        <f>'Annotated Scorecard 24x36 (PS1)'!B24</f>
        <v>HVAC Design - ASHRAE 62.1</v>
      </c>
      <c r="C26" s="575" t="str">
        <f>'Annotated Scorecard 24x36 (PS1)'!B20</f>
        <v>Crime Prevention Through Environmental Design</v>
      </c>
      <c r="D26" s="956">
        <f>'Annotated Scorecard 24x36 (PS1)'!D20</f>
        <v>1</v>
      </c>
      <c r="E26" s="956">
        <f>'Annotated Scorecard 24x36 (PS1)'!E20</f>
        <v>0</v>
      </c>
      <c r="F26" s="341"/>
      <c r="G26" s="607"/>
      <c r="H26" s="608"/>
      <c r="I26" s="609"/>
    </row>
    <row r="27" spans="1:9" ht="32">
      <c r="A27" s="342"/>
      <c r="B27" s="16" t="s">
        <v>256</v>
      </c>
      <c r="C27" s="92" t="s">
        <v>257</v>
      </c>
      <c r="D27" s="957"/>
      <c r="E27" s="957"/>
      <c r="F27" s="624" t="s">
        <v>258</v>
      </c>
      <c r="G27" s="610"/>
      <c r="H27" s="616"/>
      <c r="I27" s="611"/>
    </row>
    <row r="28" spans="1:9" ht="48">
      <c r="A28" s="342"/>
      <c r="B28" s="16" t="s">
        <v>259</v>
      </c>
      <c r="C28" s="92" t="s">
        <v>260</v>
      </c>
      <c r="D28" s="957"/>
      <c r="E28" s="957"/>
      <c r="F28" s="624" t="s">
        <v>261</v>
      </c>
      <c r="G28" s="610"/>
      <c r="H28" s="616"/>
      <c r="I28" s="611"/>
    </row>
    <row r="29" spans="1:9" ht="33" thickBot="1">
      <c r="A29" s="343"/>
      <c r="B29" s="351" t="s">
        <v>262</v>
      </c>
      <c r="C29" s="331" t="s">
        <v>263</v>
      </c>
      <c r="D29" s="958"/>
      <c r="E29" s="958"/>
      <c r="F29" s="625" t="s">
        <v>264</v>
      </c>
      <c r="G29" s="612"/>
      <c r="H29" s="613"/>
      <c r="I29" s="614"/>
    </row>
    <row r="30" spans="1:9" ht="114" customHeight="1">
      <c r="A30" s="959" t="str">
        <f>'Annotated Scorecard 24x36 (PS1)'!A21</f>
        <v>II 10.1</v>
      </c>
      <c r="B30" s="960" t="str">
        <f>'Annotated Scorecard 24x36 (PS1)'!B21</f>
        <v>Innovation (CHPS Verified Projects only)</v>
      </c>
      <c r="C30" s="325" t="str">
        <f>'Annotated Scorecard 24x36 (PS1)'!B21</f>
        <v>Innovation (CHPS Verified Projects only)</v>
      </c>
      <c r="D30" s="357">
        <f>'Annotated Scorecard 24x36 (PS1)'!D21</f>
        <v>4</v>
      </c>
      <c r="E30" s="357">
        <f>'Annotated Scorecard 24x36 (PS1)'!E21</f>
        <v>0</v>
      </c>
      <c r="F30" s="963" t="s">
        <v>265</v>
      </c>
      <c r="G30" s="607"/>
      <c r="H30" s="608"/>
      <c r="I30" s="609"/>
    </row>
    <row r="31" spans="1:9">
      <c r="A31" s="342"/>
      <c r="B31" s="16" t="s">
        <v>266</v>
      </c>
      <c r="C31" s="92" t="s">
        <v>267</v>
      </c>
      <c r="D31" s="234" t="s">
        <v>268</v>
      </c>
      <c r="E31" s="105"/>
      <c r="F31" s="964"/>
      <c r="G31" s="610"/>
      <c r="H31" s="616"/>
      <c r="I31" s="611"/>
    </row>
    <row r="32" spans="1:9">
      <c r="A32" s="342"/>
      <c r="B32" s="16" t="s">
        <v>269</v>
      </c>
      <c r="C32" s="92" t="s">
        <v>267</v>
      </c>
      <c r="D32" s="234" t="s">
        <v>268</v>
      </c>
      <c r="E32" s="105"/>
      <c r="F32" s="964"/>
      <c r="G32" s="610"/>
      <c r="H32" s="616"/>
      <c r="I32" s="611"/>
    </row>
    <row r="33" spans="1:9">
      <c r="A33" s="342"/>
      <c r="B33" s="16" t="s">
        <v>270</v>
      </c>
      <c r="C33" s="92" t="s">
        <v>267</v>
      </c>
      <c r="D33" s="234" t="s">
        <v>268</v>
      </c>
      <c r="E33" s="105"/>
      <c r="F33" s="964"/>
      <c r="G33" s="610"/>
      <c r="H33" s="616"/>
      <c r="I33" s="611"/>
    </row>
    <row r="34" spans="1:9" ht="16" thickBot="1">
      <c r="A34" s="343"/>
      <c r="B34" s="351" t="s">
        <v>271</v>
      </c>
      <c r="C34" s="331" t="s">
        <v>267</v>
      </c>
      <c r="D34" s="358" t="s">
        <v>268</v>
      </c>
      <c r="E34" s="359"/>
      <c r="F34" s="965"/>
      <c r="G34" s="612"/>
      <c r="H34" s="613"/>
      <c r="I34" s="614"/>
    </row>
    <row r="35" spans="1:9" ht="16" thickBot="1">
      <c r="A35" s="5"/>
      <c r="D35" s="361" t="s">
        <v>18</v>
      </c>
      <c r="E35" s="601">
        <f>SUM(E6:E34)</f>
        <v>0</v>
      </c>
      <c r="F35" s="626"/>
      <c r="G35" s="264"/>
    </row>
    <row r="36" spans="1:9" ht="16">
      <c r="F36" s="93"/>
    </row>
    <row r="37" spans="1:9" ht="16">
      <c r="F37" s="93"/>
    </row>
  </sheetData>
  <sheetProtection sheet="1" formatCells="0" formatColumns="0" formatRows="0"/>
  <mergeCells count="22">
    <mergeCell ref="F30:F34"/>
    <mergeCell ref="D8:D9"/>
    <mergeCell ref="E17:E21"/>
    <mergeCell ref="D17:D21"/>
    <mergeCell ref="A1:I1"/>
    <mergeCell ref="A2:I2"/>
    <mergeCell ref="A3:I3"/>
    <mergeCell ref="A4:I4"/>
    <mergeCell ref="A5:B5"/>
    <mergeCell ref="A7:B7"/>
    <mergeCell ref="A30:B30"/>
    <mergeCell ref="A16:B16"/>
    <mergeCell ref="A11:B11"/>
    <mergeCell ref="A6:B6"/>
    <mergeCell ref="A15:B15"/>
    <mergeCell ref="A23:B23"/>
    <mergeCell ref="E26:E29"/>
    <mergeCell ref="A26:B26"/>
    <mergeCell ref="A17:B17"/>
    <mergeCell ref="A14:B14"/>
    <mergeCell ref="A22:B22"/>
    <mergeCell ref="D26:D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References!$B$2:$B$3</xm:f>
          </x14:formula1>
          <xm:sqref>E12:E13 E24:E25 E8:E10</xm:sqref>
        </x14:dataValidation>
        <x14:dataValidation type="list" allowBlank="1" showInputMessage="1" showErrorMessage="1" xr:uid="{00000000-0002-0000-0200-000001000000}">
          <x14:formula1>
            <xm:f>References!$C$18:$C$19</xm:f>
          </x14:formula1>
          <xm:sqref>E31:E34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37"/>
  <sheetViews>
    <sheetView zoomScale="80" zoomScaleNormal="80" workbookViewId="0">
      <selection activeCell="G15" sqref="G15"/>
    </sheetView>
  </sheetViews>
  <sheetFormatPr baseColWidth="10" defaultColWidth="9.1640625" defaultRowHeight="15"/>
  <cols>
    <col min="1" max="2" width="9.1640625" style="210"/>
    <col min="3" max="3" width="62" style="210" customWidth="1"/>
    <col min="4" max="5" width="16.83203125" style="210" customWidth="1"/>
    <col min="6" max="6" width="83.83203125" style="210" customWidth="1"/>
    <col min="7" max="7" width="30.83203125" style="210" bestFit="1" customWidth="1"/>
    <col min="8" max="16384" width="9.1640625" style="210"/>
  </cols>
  <sheetData>
    <row r="1" spans="1:7" ht="21">
      <c r="A1" s="978" t="s">
        <v>216</v>
      </c>
      <c r="B1" s="978"/>
      <c r="C1" s="978"/>
      <c r="D1" s="978"/>
      <c r="E1" s="978"/>
      <c r="F1" s="978"/>
      <c r="G1" s="978"/>
    </row>
    <row r="2" spans="1:7" ht="21">
      <c r="A2" s="979" t="s">
        <v>217</v>
      </c>
      <c r="B2" s="979"/>
      <c r="C2" s="979"/>
      <c r="D2" s="979"/>
      <c r="E2" s="979"/>
      <c r="F2" s="979"/>
      <c r="G2" s="979"/>
    </row>
    <row r="3" spans="1:7" ht="21">
      <c r="A3" s="980" t="s">
        <v>272</v>
      </c>
      <c r="B3" s="980"/>
      <c r="C3" s="980"/>
      <c r="D3" s="980"/>
      <c r="E3" s="980"/>
      <c r="F3" s="980"/>
      <c r="G3" s="980"/>
    </row>
    <row r="4" spans="1:7" ht="51.75" customHeight="1" thickBot="1">
      <c r="A4" s="981" t="s">
        <v>273</v>
      </c>
      <c r="B4" s="981"/>
      <c r="C4" s="981"/>
      <c r="D4" s="981"/>
      <c r="E4" s="981"/>
      <c r="F4" s="981"/>
      <c r="G4" s="981"/>
    </row>
    <row r="5" spans="1:7" ht="17" thickBot="1">
      <c r="A5" s="982" t="s">
        <v>11</v>
      </c>
      <c r="B5" s="983"/>
      <c r="C5" s="365" t="s">
        <v>220</v>
      </c>
      <c r="D5" s="365" t="s">
        <v>221</v>
      </c>
      <c r="E5" s="365" t="s">
        <v>222</v>
      </c>
      <c r="F5" s="365" t="s">
        <v>223</v>
      </c>
      <c r="G5" s="366" t="s">
        <v>224</v>
      </c>
    </row>
    <row r="6" spans="1:7" ht="17" thickBot="1">
      <c r="A6" s="961" t="str">
        <f>'Annotated Scorecard 24x36 (PS1)'!A11</f>
        <v>II 1.0</v>
      </c>
      <c r="B6" s="962" t="str">
        <f>'Annotated Scorecard 24x36 (PS1)'!B11</f>
        <v>Integrated Design</v>
      </c>
      <c r="C6" s="334" t="str">
        <f>'Annotated Scorecard 24x36 (PS1)'!B11</f>
        <v>Integrated Design</v>
      </c>
      <c r="D6" s="335">
        <f>'Annotated Scorecard 24x36 (PS1)'!D11</f>
        <v>1</v>
      </c>
      <c r="E6" s="335">
        <f>'Annotated Scorecard 24x36 (PS1)'!E11</f>
        <v>0</v>
      </c>
      <c r="F6" s="336"/>
      <c r="G6" s="364"/>
    </row>
    <row r="7" spans="1:7" ht="16">
      <c r="A7" s="959" t="str">
        <f>'Annotated Scorecard 24x36 (PS1)'!A12</f>
        <v>II 1.1</v>
      </c>
      <c r="B7" s="960" t="str">
        <f>'Annotated Scorecard 24x36 (PS1)'!B14</f>
        <v>School Master Plan</v>
      </c>
      <c r="C7" s="325" t="str">
        <f>'Annotated Scorecard 24x36 (PS1)'!B12</f>
        <v>Enhanced Integrated Design</v>
      </c>
      <c r="D7" s="326">
        <f>'Annotated Scorecard 24x36 (PS1)'!D12</f>
        <v>2</v>
      </c>
      <c r="E7" s="326">
        <f>'Annotated Scorecard 24x36 (PS1)'!E12</f>
        <v>0</v>
      </c>
      <c r="F7" s="327"/>
      <c r="G7" s="367"/>
    </row>
    <row r="8" spans="1:7" ht="16">
      <c r="A8" s="328"/>
      <c r="B8" s="313" t="s">
        <v>228</v>
      </c>
      <c r="C8" s="92" t="s">
        <v>229</v>
      </c>
      <c r="D8" s="966" t="s">
        <v>230</v>
      </c>
      <c r="E8" s="105"/>
      <c r="F8" s="314"/>
      <c r="G8" s="368"/>
    </row>
    <row r="9" spans="1:7" ht="48">
      <c r="A9" s="328"/>
      <c r="B9" s="313" t="s">
        <v>232</v>
      </c>
      <c r="C9" s="92" t="s">
        <v>233</v>
      </c>
      <c r="D9" s="967"/>
      <c r="E9" s="256"/>
      <c r="F9" s="370" t="s">
        <v>274</v>
      </c>
      <c r="G9" s="368"/>
    </row>
    <row r="10" spans="1:7" ht="16" thickBot="1">
      <c r="A10" s="329"/>
      <c r="B10" s="330" t="s">
        <v>235</v>
      </c>
      <c r="C10" s="331" t="s">
        <v>236</v>
      </c>
      <c r="D10" s="332">
        <v>1</v>
      </c>
      <c r="E10" s="333"/>
      <c r="F10" s="371"/>
      <c r="G10" s="369"/>
    </row>
    <row r="11" spans="1:7">
      <c r="A11" s="959" t="str">
        <f>'Annotated Scorecard 24x36 (PS1)'!A13</f>
        <v>II 2.1</v>
      </c>
      <c r="B11" s="960" t="str">
        <f>'Annotated Scorecard 24x36 (PS1)'!B13</f>
        <v>District Level Commitment</v>
      </c>
      <c r="C11" s="325" t="str">
        <f>'Annotated Scorecard 24x36 (PS1)'!B13</f>
        <v>District Level Commitment</v>
      </c>
      <c r="D11" s="340">
        <f>'Annotated Scorecard 24x36 (PS1)'!D13</f>
        <v>2</v>
      </c>
      <c r="E11" s="340">
        <f>'Annotated Scorecard 24x36 (PS1)'!E13</f>
        <v>0</v>
      </c>
      <c r="F11" s="341"/>
      <c r="G11" s="367"/>
    </row>
    <row r="12" spans="1:7">
      <c r="A12" s="342"/>
      <c r="B12" s="313" t="s">
        <v>237</v>
      </c>
      <c r="C12" s="92" t="s">
        <v>238</v>
      </c>
      <c r="D12" s="260">
        <v>1</v>
      </c>
      <c r="E12" s="256"/>
      <c r="F12" s="232"/>
      <c r="G12" s="368"/>
    </row>
    <row r="13" spans="1:7" ht="16" thickBot="1">
      <c r="A13" s="343"/>
      <c r="B13" s="330" t="s">
        <v>239</v>
      </c>
      <c r="C13" s="331" t="s">
        <v>240</v>
      </c>
      <c r="D13" s="344">
        <v>1</v>
      </c>
      <c r="E13" s="333"/>
      <c r="F13" s="379"/>
      <c r="G13" s="369"/>
    </row>
    <row r="14" spans="1:7" ht="16" thickBot="1">
      <c r="A14" s="961" t="str">
        <f>'Annotated Scorecard 24x36 (PS1)'!A14</f>
        <v>II 3.1</v>
      </c>
      <c r="B14" s="962" t="str">
        <f>'Annotated Scorecard 24x36 (PS1)'!B14</f>
        <v>School Master Plan</v>
      </c>
      <c r="C14" s="334" t="str">
        <f>'Annotated Scorecard 24x36 (PS1)'!B14</f>
        <v>School Master Plan</v>
      </c>
      <c r="D14" s="345">
        <f>'Annotated Scorecard 24x36 (PS1)'!D14</f>
        <v>2</v>
      </c>
      <c r="E14" s="345">
        <f>'Annotated Scorecard 24x36 (PS1)'!E14</f>
        <v>0</v>
      </c>
      <c r="F14" s="372"/>
      <c r="G14" s="364"/>
    </row>
    <row r="15" spans="1:7" ht="17" thickBot="1">
      <c r="A15" s="961" t="str">
        <f>'Annotated Scorecard 24x36 (PS1)'!A15</f>
        <v>II 4.1</v>
      </c>
      <c r="B15" s="962" t="str">
        <f>'Annotated Scorecard 24x36 (PS1)'!B17</f>
        <v>Educational Integration</v>
      </c>
      <c r="C15" s="346" t="str">
        <f>'Annotated Scorecard 24x36 (PS1)'!B15</f>
        <v>High Performance Transition Plan</v>
      </c>
      <c r="D15" s="345">
        <f>'Annotated Scorecard 24x36 (PS1)'!D15</f>
        <v>1</v>
      </c>
      <c r="E15" s="345">
        <f>'Annotated Scorecard 24x36 (PS1)'!E15</f>
        <v>0</v>
      </c>
      <c r="F15" s="372"/>
      <c r="G15" s="364"/>
    </row>
    <row r="16" spans="1:7" ht="49" thickBot="1">
      <c r="A16" s="961" t="str">
        <f>'Annotated Scorecard 24x36 (PS1)'!A16</f>
        <v>II 5.0</v>
      </c>
      <c r="B16" s="962" t="str">
        <f>'Annotated Scorecard 24x36 (PS1)'!B21</f>
        <v>Innovation (CHPS Verified Projects only)</v>
      </c>
      <c r="C16" s="334" t="str">
        <f>'Annotated Scorecard 24x36 (PS1)'!B16</f>
        <v>Educational Display</v>
      </c>
      <c r="D16" s="348">
        <f>'Annotated Scorecard 24x36 (PS1)'!D16</f>
        <v>1</v>
      </c>
      <c r="E16" s="348">
        <f>'Annotated Scorecard 24x36 (PS1)'!E16</f>
        <v>0</v>
      </c>
      <c r="F16" s="373" t="s">
        <v>275</v>
      </c>
      <c r="G16" s="364"/>
    </row>
    <row r="17" spans="1:7">
      <c r="A17" s="959" t="str">
        <f>'Annotated Scorecard 24x36 (PS1)'!A17</f>
        <v>II 6.1</v>
      </c>
      <c r="B17" s="960" t="e">
        <f>'Annotated Scorecard 24x36 (PS1)'!#REF!</f>
        <v>#REF!</v>
      </c>
      <c r="C17" s="325" t="str">
        <f>'Annotated Scorecard 24x36 (PS1)'!B17</f>
        <v>Educational Integration</v>
      </c>
      <c r="D17" s="968">
        <f>'Annotated Scorecard 24x36 (PS1)'!D17</f>
        <v>2</v>
      </c>
      <c r="E17" s="968">
        <f>'Annotated Scorecard 24x36 (PS1)'!E17</f>
        <v>0</v>
      </c>
      <c r="F17" s="341"/>
      <c r="G17" s="367"/>
    </row>
    <row r="18" spans="1:7" ht="32">
      <c r="A18" s="349"/>
      <c r="B18" s="16" t="s">
        <v>243</v>
      </c>
      <c r="C18" s="92" t="s">
        <v>244</v>
      </c>
      <c r="D18" s="969"/>
      <c r="E18" s="969"/>
      <c r="F18" s="375" t="s">
        <v>276</v>
      </c>
      <c r="G18" s="368"/>
    </row>
    <row r="19" spans="1:7" ht="33.75" customHeight="1">
      <c r="A19" s="349"/>
      <c r="B19" s="16" t="s">
        <v>245</v>
      </c>
      <c r="C19" s="92" t="s">
        <v>246</v>
      </c>
      <c r="D19" s="969"/>
      <c r="E19" s="969"/>
      <c r="F19" s="378" t="s">
        <v>277</v>
      </c>
      <c r="G19" s="368"/>
    </row>
    <row r="20" spans="1:7" ht="64">
      <c r="A20" s="349"/>
      <c r="B20" s="16" t="s">
        <v>247</v>
      </c>
      <c r="C20" s="92" t="s">
        <v>248</v>
      </c>
      <c r="D20" s="969"/>
      <c r="E20" s="969"/>
      <c r="F20" s="378" t="s">
        <v>278</v>
      </c>
      <c r="G20" s="368"/>
    </row>
    <row r="21" spans="1:7" ht="17" thickBot="1">
      <c r="A21" s="350"/>
      <c r="B21" s="351" t="s">
        <v>249</v>
      </c>
      <c r="C21" s="331" t="s">
        <v>279</v>
      </c>
      <c r="D21" s="970"/>
      <c r="E21" s="970"/>
      <c r="F21" s="376" t="s">
        <v>280</v>
      </c>
      <c r="G21" s="369"/>
    </row>
    <row r="22" spans="1:7" ht="76.5" customHeight="1" thickBot="1">
      <c r="A22" s="961" t="str">
        <f>'Annotated Scorecard 24x36 (PS1)'!A18</f>
        <v>II 7.1</v>
      </c>
      <c r="B22" s="962" t="e">
        <f>'Annotated Scorecard 24x36 (PS1)'!#REF!</f>
        <v>#REF!</v>
      </c>
      <c r="C22" s="334" t="str">
        <f>'Annotated Scorecard 24x36 (PS1)'!B18</f>
        <v>Demonstration Areas</v>
      </c>
      <c r="D22" s="348">
        <f>'Annotated Scorecard 24x36 (PS1)'!D18</f>
        <v>1</v>
      </c>
      <c r="E22" s="348">
        <f>'Annotated Scorecard 24x36 (PS1)'!E18</f>
        <v>0</v>
      </c>
      <c r="F22" s="377" t="s">
        <v>281</v>
      </c>
      <c r="G22" s="364"/>
    </row>
    <row r="23" spans="1:7">
      <c r="A23" s="959" t="str">
        <f>'Annotated Scorecard 24x36 (PS1)'!A19</f>
        <v>II 8.1</v>
      </c>
      <c r="B23" s="960" t="e">
        <f>'Annotated Scorecard 24x36 (PS1)'!#REF!</f>
        <v>#REF!</v>
      </c>
      <c r="C23" s="325" t="str">
        <f>'Annotated Scorecard 24x36 (PS1)'!B19</f>
        <v>Climate Change Action / Carbon Footprint Reporting</v>
      </c>
      <c r="D23" s="354">
        <f>'Annotated Scorecard 24x36 (PS1)'!D19</f>
        <v>3</v>
      </c>
      <c r="E23" s="355">
        <f>'Annotated Scorecard 24x36 (PS1)'!E19</f>
        <v>0</v>
      </c>
      <c r="F23" s="380"/>
      <c r="G23" s="367"/>
    </row>
    <row r="24" spans="1:7" ht="32">
      <c r="A24" s="349"/>
      <c r="B24" s="16" t="s">
        <v>252</v>
      </c>
      <c r="C24" s="92" t="s">
        <v>253</v>
      </c>
      <c r="D24" s="97">
        <v>2</v>
      </c>
      <c r="E24" s="256"/>
      <c r="F24" s="378" t="s">
        <v>282</v>
      </c>
      <c r="G24" s="368"/>
    </row>
    <row r="25" spans="1:7" ht="77.25" customHeight="1" thickBot="1">
      <c r="A25" s="350"/>
      <c r="B25" s="351" t="s">
        <v>254</v>
      </c>
      <c r="C25" s="331" t="s">
        <v>255</v>
      </c>
      <c r="D25" s="356">
        <v>1</v>
      </c>
      <c r="E25" s="333"/>
      <c r="F25" s="374" t="s">
        <v>283</v>
      </c>
      <c r="G25" s="369"/>
    </row>
    <row r="26" spans="1:7">
      <c r="A26" s="959" t="str">
        <f>'Annotated Scorecard 24x36 (PS1)'!A20</f>
        <v>II 9.1</v>
      </c>
      <c r="B26" s="960" t="str">
        <f>'Annotated Scorecard 24x36 (PS1)'!B24</f>
        <v>HVAC Design - ASHRAE 62.1</v>
      </c>
      <c r="C26" s="325" t="str">
        <f>'Annotated Scorecard 24x36 (PS1)'!B20</f>
        <v>Crime Prevention Through Environmental Design</v>
      </c>
      <c r="D26" s="956">
        <f>'Annotated Scorecard 24x36 (PS1)'!D20</f>
        <v>1</v>
      </c>
      <c r="E26" s="956">
        <f>'Annotated Scorecard 24x36 (PS1)'!E20</f>
        <v>0</v>
      </c>
      <c r="F26" s="341"/>
      <c r="G26" s="367"/>
    </row>
    <row r="27" spans="1:7">
      <c r="A27" s="342"/>
      <c r="B27" s="16" t="s">
        <v>256</v>
      </c>
      <c r="C27" s="92" t="s">
        <v>257</v>
      </c>
      <c r="D27" s="957"/>
      <c r="E27" s="957"/>
      <c r="F27" s="232"/>
      <c r="G27" s="368"/>
    </row>
    <row r="28" spans="1:7">
      <c r="A28" s="342"/>
      <c r="B28" s="16" t="s">
        <v>259</v>
      </c>
      <c r="C28" s="92" t="s">
        <v>260</v>
      </c>
      <c r="D28" s="957"/>
      <c r="E28" s="957"/>
      <c r="F28" s="232"/>
      <c r="G28" s="368"/>
    </row>
    <row r="29" spans="1:7" ht="16" thickBot="1">
      <c r="A29" s="343"/>
      <c r="B29" s="351" t="s">
        <v>262</v>
      </c>
      <c r="C29" s="331" t="s">
        <v>263</v>
      </c>
      <c r="D29" s="958"/>
      <c r="E29" s="958"/>
      <c r="F29" s="379"/>
      <c r="G29" s="369"/>
    </row>
    <row r="30" spans="1:7">
      <c r="A30" s="959" t="str">
        <f>'Annotated Scorecard 24x36 (PS1)'!A21</f>
        <v>II 10.1</v>
      </c>
      <c r="B30" s="960" t="str">
        <f>'Annotated Scorecard 24x36 (PS1)'!B21</f>
        <v>Innovation (CHPS Verified Projects only)</v>
      </c>
      <c r="C30" s="325" t="str">
        <f>'Annotated Scorecard 24x36 (PS1)'!B21</f>
        <v>Innovation (CHPS Verified Projects only)</v>
      </c>
      <c r="D30" s="357">
        <f>'Annotated Scorecard 24x36 (PS1)'!D21</f>
        <v>4</v>
      </c>
      <c r="E30" s="357">
        <f>'Annotated Scorecard 24x36 (PS1)'!E21</f>
        <v>0</v>
      </c>
      <c r="F30" s="963" t="s">
        <v>284</v>
      </c>
      <c r="G30" s="367"/>
    </row>
    <row r="31" spans="1:7">
      <c r="A31" s="342"/>
      <c r="B31" s="16" t="s">
        <v>266</v>
      </c>
      <c r="C31" s="92" t="s">
        <v>267</v>
      </c>
      <c r="D31" s="234" t="s">
        <v>268</v>
      </c>
      <c r="E31" s="105"/>
      <c r="F31" s="964"/>
      <c r="G31" s="368"/>
    </row>
    <row r="32" spans="1:7">
      <c r="A32" s="342"/>
      <c r="B32" s="16" t="s">
        <v>269</v>
      </c>
      <c r="C32" s="92" t="s">
        <v>267</v>
      </c>
      <c r="D32" s="234" t="s">
        <v>268</v>
      </c>
      <c r="E32" s="105"/>
      <c r="F32" s="964"/>
      <c r="G32" s="368"/>
    </row>
    <row r="33" spans="1:7">
      <c r="A33" s="342"/>
      <c r="B33" s="16" t="s">
        <v>270</v>
      </c>
      <c r="C33" s="92" t="s">
        <v>267</v>
      </c>
      <c r="D33" s="234" t="s">
        <v>268</v>
      </c>
      <c r="E33" s="105"/>
      <c r="F33" s="964"/>
      <c r="G33" s="368"/>
    </row>
    <row r="34" spans="1:7" ht="16" thickBot="1">
      <c r="A34" s="343"/>
      <c r="B34" s="351" t="s">
        <v>271</v>
      </c>
      <c r="C34" s="331" t="s">
        <v>267</v>
      </c>
      <c r="D34" s="358" t="s">
        <v>268</v>
      </c>
      <c r="E34" s="359"/>
      <c r="F34" s="965"/>
      <c r="G34" s="369"/>
    </row>
    <row r="35" spans="1:7" ht="17" thickBot="1">
      <c r="A35" s="317"/>
      <c r="D35" s="381" t="s">
        <v>18</v>
      </c>
      <c r="E35" s="360">
        <f>SUM(E6:E34)</f>
        <v>0</v>
      </c>
      <c r="F35" s="318"/>
      <c r="G35" s="46"/>
    </row>
    <row r="36" spans="1:7" ht="16">
      <c r="F36" s="318"/>
    </row>
    <row r="37" spans="1:7" ht="16">
      <c r="F37" s="318"/>
    </row>
  </sheetData>
  <sheetProtection sheet="1" objects="1" scenarios="1" formatCells="0" formatColumns="0" formatRows="0"/>
  <mergeCells count="22">
    <mergeCell ref="A6:B6"/>
    <mergeCell ref="A7:B7"/>
    <mergeCell ref="D8:D9"/>
    <mergeCell ref="A1:G1"/>
    <mergeCell ref="A2:G2"/>
    <mergeCell ref="A3:G3"/>
    <mergeCell ref="A4:G4"/>
    <mergeCell ref="A5:B5"/>
    <mergeCell ref="A30:B30"/>
    <mergeCell ref="A26:B26"/>
    <mergeCell ref="F30:F34"/>
    <mergeCell ref="A11:B11"/>
    <mergeCell ref="A14:B14"/>
    <mergeCell ref="A15:B15"/>
    <mergeCell ref="A16:B16"/>
    <mergeCell ref="A17:B17"/>
    <mergeCell ref="A23:B23"/>
    <mergeCell ref="D17:D21"/>
    <mergeCell ref="E17:E21"/>
    <mergeCell ref="A22:B22"/>
    <mergeCell ref="D26:D29"/>
    <mergeCell ref="E26:E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References!$B$2:$B$3</xm:f>
          </x14:formula1>
          <xm:sqref>E12:E13 E24:E25 E8:E10</xm:sqref>
        </x14:dataValidation>
        <x14:dataValidation type="list" allowBlank="1" showInputMessage="1" showErrorMessage="1" xr:uid="{00000000-0002-0000-0300-000001000000}">
          <x14:formula1>
            <xm:f>References!$C$18:$C$19</xm:f>
          </x14:formula1>
          <xm:sqref>E31:E34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74"/>
  <sheetViews>
    <sheetView topLeftCell="A15" zoomScale="75" zoomScaleNormal="75" workbookViewId="0">
      <selection activeCell="H15" sqref="H15"/>
    </sheetView>
  </sheetViews>
  <sheetFormatPr baseColWidth="10" defaultColWidth="9.1640625" defaultRowHeight="15"/>
  <cols>
    <col min="1" max="1" width="9.1640625" style="210" customWidth="1"/>
    <col min="2" max="2" width="13.5" style="210" customWidth="1"/>
    <col min="3" max="3" width="48.1640625" style="210" customWidth="1"/>
    <col min="4" max="4" width="18.33203125" style="210" customWidth="1"/>
    <col min="5" max="5" width="17" style="210" customWidth="1"/>
    <col min="6" max="6" width="15" style="210" customWidth="1"/>
    <col min="7" max="7" width="64.33203125" style="210" customWidth="1"/>
    <col min="8" max="8" width="30.83203125" style="210" customWidth="1"/>
    <col min="9" max="9" width="61" style="210" customWidth="1"/>
    <col min="10" max="10" width="38.5" style="210" customWidth="1"/>
    <col min="11" max="16384" width="9.1640625" style="210"/>
  </cols>
  <sheetData>
    <row r="1" spans="1:10" ht="21">
      <c r="A1" s="978" t="s">
        <v>216</v>
      </c>
      <c r="B1" s="978"/>
      <c r="C1" s="978"/>
      <c r="D1" s="978"/>
      <c r="E1" s="978"/>
      <c r="F1" s="978"/>
      <c r="G1" s="978"/>
      <c r="H1" s="978"/>
      <c r="I1" s="978"/>
      <c r="J1" s="978"/>
    </row>
    <row r="2" spans="1:10" ht="21">
      <c r="A2" s="979" t="s">
        <v>217</v>
      </c>
      <c r="B2" s="979"/>
      <c r="C2" s="992"/>
      <c r="D2" s="992"/>
      <c r="E2" s="992"/>
      <c r="F2" s="992"/>
      <c r="G2" s="992"/>
      <c r="H2" s="992"/>
      <c r="I2" s="992"/>
      <c r="J2" s="992"/>
    </row>
    <row r="3" spans="1:10" ht="21">
      <c r="A3" s="980" t="s">
        <v>285</v>
      </c>
      <c r="B3" s="980"/>
      <c r="C3" s="980"/>
      <c r="D3" s="980"/>
      <c r="E3" s="980"/>
      <c r="F3" s="980"/>
      <c r="G3" s="980"/>
      <c r="H3" s="980"/>
      <c r="I3" s="980"/>
      <c r="J3" s="980"/>
    </row>
    <row r="4" spans="1:10" ht="17" thickBot="1">
      <c r="A4" s="993" t="s">
        <v>286</v>
      </c>
      <c r="B4" s="981"/>
      <c r="C4" s="981"/>
      <c r="D4" s="981"/>
      <c r="E4" s="981"/>
      <c r="F4" s="981"/>
      <c r="G4" s="981"/>
      <c r="H4" s="981"/>
      <c r="I4" s="981"/>
      <c r="J4" s="981"/>
    </row>
    <row r="5" spans="1:10" ht="17" thickBot="1">
      <c r="A5" s="982" t="s">
        <v>11</v>
      </c>
      <c r="B5" s="983"/>
      <c r="C5" s="365" t="s">
        <v>220</v>
      </c>
      <c r="D5" s="365" t="s">
        <v>221</v>
      </c>
      <c r="E5" s="365" t="s">
        <v>222</v>
      </c>
      <c r="F5" s="365" t="s">
        <v>287</v>
      </c>
      <c r="G5" s="365" t="s">
        <v>223</v>
      </c>
      <c r="H5" s="365" t="s">
        <v>224</v>
      </c>
      <c r="I5" s="365" t="s">
        <v>225</v>
      </c>
      <c r="J5" s="385" t="s">
        <v>226</v>
      </c>
    </row>
    <row r="6" spans="1:10" ht="107.25" customHeight="1" thickBot="1">
      <c r="A6" s="986" t="str">
        <f>'Annotated Scorecard 24x36 (PS1)'!A24</f>
        <v>EQ 1.0</v>
      </c>
      <c r="B6" s="987"/>
      <c r="C6" s="346" t="str">
        <f>'Annotated Scorecard 24x36 (PS1)'!B24</f>
        <v>HVAC Design - ASHRAE 62.1</v>
      </c>
      <c r="D6" s="627">
        <f>'Annotated Scorecard 24x36 (PS1)'!D24</f>
        <v>7</v>
      </c>
      <c r="E6" s="627">
        <f>'Annotated Scorecard 24x36 (PS1)'!E24</f>
        <v>0</v>
      </c>
      <c r="F6" s="441"/>
      <c r="G6" s="372" t="s">
        <v>288</v>
      </c>
      <c r="H6" s="455"/>
      <c r="I6" s="618" t="s">
        <v>289</v>
      </c>
      <c r="J6" s="457"/>
    </row>
    <row r="7" spans="1:10" ht="16">
      <c r="A7" s="984" t="str">
        <f>'Annotated Scorecard 24x36 (PS1)'!A25</f>
        <v>EQ 1.1</v>
      </c>
      <c r="B7" s="985"/>
      <c r="C7" s="575" t="str">
        <f>'Annotated Scorecard 24x36 (PS1)'!B25</f>
        <v>Enhanced Filtration</v>
      </c>
      <c r="D7" s="340">
        <f>'Annotated Scorecard 24x36 (PS1)'!D25</f>
        <v>3</v>
      </c>
      <c r="E7" s="340">
        <f>'Annotated Scorecard 24x36 (PS1)'!E25</f>
        <v>0</v>
      </c>
      <c r="F7" s="628"/>
      <c r="G7" s="460"/>
      <c r="H7" s="461"/>
      <c r="I7" s="1009" t="s">
        <v>290</v>
      </c>
      <c r="J7" s="462"/>
    </row>
    <row r="8" spans="1:10" ht="16">
      <c r="A8" s="576"/>
      <c r="B8" s="577" t="s">
        <v>291</v>
      </c>
      <c r="C8" s="531" t="s">
        <v>292</v>
      </c>
      <c r="D8" s="588">
        <v>2</v>
      </c>
      <c r="E8" s="256"/>
      <c r="F8" s="255"/>
      <c r="G8" s="629"/>
      <c r="H8" s="535"/>
      <c r="I8" s="1010"/>
      <c r="J8" s="532"/>
    </row>
    <row r="9" spans="1:10" ht="17" thickBot="1">
      <c r="A9" s="392"/>
      <c r="B9" s="235" t="s">
        <v>293</v>
      </c>
      <c r="C9" s="92" t="s">
        <v>294</v>
      </c>
      <c r="D9" s="332">
        <v>3</v>
      </c>
      <c r="E9" s="256"/>
      <c r="F9" s="97"/>
      <c r="G9" s="92"/>
      <c r="H9" s="275"/>
      <c r="I9" s="1011"/>
      <c r="J9" s="463"/>
    </row>
    <row r="10" spans="1:10" ht="112.5" customHeight="1" thickBot="1">
      <c r="A10" s="986" t="str">
        <f>'Annotated Scorecard 24x36 (PS1)'!A26</f>
        <v>EQ 1.2</v>
      </c>
      <c r="B10" s="987"/>
      <c r="C10" s="346" t="str">
        <f>'Annotated Scorecard 24x36 (PS1)'!B26</f>
        <v>Dedicated Outdoor Air System</v>
      </c>
      <c r="D10" s="458">
        <f>'Annotated Scorecard 24x36 (PS1)'!D26</f>
        <v>3</v>
      </c>
      <c r="E10" s="458">
        <f>'Annotated Scorecard 24x36 (PS1)'!E26</f>
        <v>0</v>
      </c>
      <c r="F10" s="452"/>
      <c r="G10" s="618" t="s">
        <v>295</v>
      </c>
      <c r="H10" s="455"/>
      <c r="I10" s="456" t="s">
        <v>296</v>
      </c>
      <c r="J10" s="457"/>
    </row>
    <row r="11" spans="1:10" ht="16">
      <c r="A11" s="984" t="str">
        <f>'Annotated Scorecard 24x36 (PS1)'!A27</f>
        <v>EQ 2.1</v>
      </c>
      <c r="B11" s="985"/>
      <c r="C11" s="575" t="str">
        <f>'Annotated Scorecard 24x36 (PS1)'!B27</f>
        <v>Pollutant and Chemical Source Control</v>
      </c>
      <c r="D11" s="340">
        <f>'Annotated Scorecard 24x36 (PS1)'!D27</f>
        <v>2</v>
      </c>
      <c r="E11" s="340">
        <f>'Annotated Scorecard 24x36 (PS1)'!E27</f>
        <v>0</v>
      </c>
      <c r="F11" s="628"/>
      <c r="G11" s="460"/>
      <c r="H11" s="461"/>
      <c r="I11" s="483"/>
      <c r="J11" s="462"/>
    </row>
    <row r="12" spans="1:10" ht="64">
      <c r="A12" s="392"/>
      <c r="B12" s="235" t="s">
        <v>297</v>
      </c>
      <c r="C12" s="92" t="s">
        <v>298</v>
      </c>
      <c r="D12" s="994" t="s">
        <v>299</v>
      </c>
      <c r="E12" s="256"/>
      <c r="F12" s="97"/>
      <c r="G12" s="631" t="s">
        <v>300</v>
      </c>
      <c r="H12" s="275"/>
      <c r="I12" s="278" t="s">
        <v>301</v>
      </c>
      <c r="J12" s="463"/>
    </row>
    <row r="13" spans="1:10" ht="32">
      <c r="A13" s="392"/>
      <c r="B13" s="235" t="s">
        <v>302</v>
      </c>
      <c r="C13" s="92" t="s">
        <v>303</v>
      </c>
      <c r="D13" s="995"/>
      <c r="E13" s="256"/>
      <c r="F13" s="97"/>
      <c r="G13" s="92"/>
      <c r="H13" s="275"/>
      <c r="I13" s="631" t="s">
        <v>304</v>
      </c>
      <c r="J13" s="463"/>
    </row>
    <row r="14" spans="1:10" ht="32">
      <c r="A14" s="392"/>
      <c r="B14" s="235" t="s">
        <v>305</v>
      </c>
      <c r="C14" s="92" t="s">
        <v>306</v>
      </c>
      <c r="D14" s="995"/>
      <c r="E14" s="256"/>
      <c r="F14" s="97"/>
      <c r="G14" s="92"/>
      <c r="H14" s="275"/>
      <c r="I14" s="631" t="s">
        <v>307</v>
      </c>
      <c r="J14" s="463"/>
    </row>
    <row r="15" spans="1:10" ht="35.25" customHeight="1">
      <c r="A15" s="392"/>
      <c r="B15" s="235" t="s">
        <v>308</v>
      </c>
      <c r="C15" s="92" t="s">
        <v>309</v>
      </c>
      <c r="D15" s="995"/>
      <c r="E15" s="256"/>
      <c r="F15" s="97"/>
      <c r="G15" s="92"/>
      <c r="H15" s="275"/>
      <c r="I15" s="631" t="s">
        <v>310</v>
      </c>
      <c r="J15" s="463"/>
    </row>
    <row r="16" spans="1:10" ht="96">
      <c r="A16" s="392"/>
      <c r="B16" s="235" t="s">
        <v>311</v>
      </c>
      <c r="C16" s="92" t="s">
        <v>312</v>
      </c>
      <c r="D16" s="995"/>
      <c r="E16" s="256"/>
      <c r="F16" s="97"/>
      <c r="G16" s="630" t="s">
        <v>313</v>
      </c>
      <c r="H16" s="275"/>
      <c r="I16" s="631"/>
      <c r="J16" s="463"/>
    </row>
    <row r="17" spans="1:10" ht="48">
      <c r="A17" s="422"/>
      <c r="B17" s="235" t="s">
        <v>314</v>
      </c>
      <c r="C17" s="92" t="s">
        <v>315</v>
      </c>
      <c r="D17" s="995"/>
      <c r="E17" s="105"/>
      <c r="F17" s="632"/>
      <c r="G17" s="633"/>
      <c r="H17" s="634"/>
      <c r="I17" s="635" t="s">
        <v>316</v>
      </c>
      <c r="J17" s="636"/>
    </row>
    <row r="18" spans="1:10" ht="33" thickBot="1">
      <c r="A18" s="394"/>
      <c r="B18" s="476" t="s">
        <v>317</v>
      </c>
      <c r="C18" s="637" t="s">
        <v>318</v>
      </c>
      <c r="D18" s="996"/>
      <c r="E18" s="333"/>
      <c r="F18" s="356"/>
      <c r="G18" s="466" t="s">
        <v>319</v>
      </c>
      <c r="H18" s="467"/>
      <c r="I18" s="638"/>
      <c r="J18" s="468"/>
    </row>
    <row r="19" spans="1:10" ht="96" customHeight="1" thickBot="1">
      <c r="A19" s="986" t="str">
        <f>'Annotated Scorecard 24x36 (PS1)'!A28</f>
        <v>EQ 3.0</v>
      </c>
      <c r="B19" s="987"/>
      <c r="C19" s="346" t="str">
        <f>'Annotated Scorecard 24x36 (PS1)'!B28</f>
        <v>Outdoor Moisture Management</v>
      </c>
      <c r="D19" s="458">
        <f>'Annotated Scorecard 24x36 (PS1)'!D28</f>
        <v>2</v>
      </c>
      <c r="E19" s="458">
        <f>'Annotated Scorecard 24x36 (PS1)'!E28</f>
        <v>0</v>
      </c>
      <c r="F19" s="639"/>
      <c r="G19" s="441"/>
      <c r="H19" s="455"/>
      <c r="I19" s="640" t="s">
        <v>320</v>
      </c>
      <c r="J19" s="457"/>
    </row>
    <row r="20" spans="1:10" ht="17" thickBot="1">
      <c r="A20" s="986" t="str">
        <f>'Annotated Scorecard 24x36 (PS1)'!A29</f>
        <v>EQ 4.1</v>
      </c>
      <c r="B20" s="987"/>
      <c r="C20" s="346" t="str">
        <f>'Annotated Scorecard 24x36 (PS1)'!B29</f>
        <v>Ducted Returns</v>
      </c>
      <c r="D20" s="458">
        <f>'Annotated Scorecard 24x36 (PS1)'!D29</f>
        <v>2</v>
      </c>
      <c r="E20" s="458">
        <f>'Annotated Scorecard 24x36 (PS1)'!E29</f>
        <v>0</v>
      </c>
      <c r="F20" s="641"/>
      <c r="G20" s="456"/>
      <c r="H20" s="455"/>
      <c r="I20" s="353" t="s">
        <v>321</v>
      </c>
      <c r="J20" s="457"/>
    </row>
    <row r="21" spans="1:10" ht="16">
      <c r="A21" s="984" t="str">
        <f>'Annotated Scorecard 24x36 (PS1)'!A30</f>
        <v>EQ 5.1</v>
      </c>
      <c r="B21" s="985"/>
      <c r="C21" s="575" t="str">
        <f>'Annotated Scorecard 24x36 (PS1)'!B30</f>
        <v>Construction Indoor Air Quality Management</v>
      </c>
      <c r="D21" s="340">
        <f>'Annotated Scorecard 24x36 (PS1)'!D30</f>
        <v>5</v>
      </c>
      <c r="E21" s="340">
        <f>'Annotated Scorecard 24x36 (PS1)'!E30</f>
        <v>0</v>
      </c>
      <c r="F21" s="642"/>
      <c r="G21" s="341"/>
      <c r="H21" s="461"/>
      <c r="I21" s="608"/>
      <c r="J21" s="462"/>
    </row>
    <row r="22" spans="1:10" s="1" customFormat="1" ht="31.5" customHeight="1">
      <c r="A22" s="403"/>
      <c r="B22" s="269" t="s">
        <v>322</v>
      </c>
      <c r="C22" s="92" t="s">
        <v>323</v>
      </c>
      <c r="D22" s="283">
        <v>1</v>
      </c>
      <c r="E22" s="256"/>
      <c r="F22" s="643"/>
      <c r="G22" s="644"/>
      <c r="H22" s="559"/>
      <c r="I22" s="1019" t="s">
        <v>324</v>
      </c>
      <c r="J22" s="611"/>
    </row>
    <row r="23" spans="1:10" s="1" customFormat="1" ht="16">
      <c r="A23" s="403"/>
      <c r="B23" s="269" t="s">
        <v>325</v>
      </c>
      <c r="C23" s="92" t="s">
        <v>326</v>
      </c>
      <c r="D23" s="283">
        <v>2</v>
      </c>
      <c r="E23" s="645"/>
      <c r="F23" s="643"/>
      <c r="G23" s="644"/>
      <c r="H23" s="559"/>
      <c r="I23" s="1020"/>
      <c r="J23" s="611"/>
    </row>
    <row r="24" spans="1:10" s="1" customFormat="1" ht="17" thickBot="1">
      <c r="A24" s="404"/>
      <c r="B24" s="405" t="s">
        <v>327</v>
      </c>
      <c r="C24" s="331" t="s">
        <v>328</v>
      </c>
      <c r="D24" s="464">
        <v>2</v>
      </c>
      <c r="E24" s="359"/>
      <c r="F24" s="646"/>
      <c r="G24" s="647"/>
      <c r="H24" s="560"/>
      <c r="I24" s="534"/>
      <c r="J24" s="614"/>
    </row>
    <row r="25" spans="1:10" ht="16">
      <c r="A25" s="984" t="str">
        <f>'Annotated Scorecard 24x36 (PS1)'!A31</f>
        <v>EQ 5.2</v>
      </c>
      <c r="B25" s="985"/>
      <c r="C25" s="575" t="str">
        <f>'Annotated Scorecard 24x36 (PS1)'!B31</f>
        <v>(Indoor)Moisture Management</v>
      </c>
      <c r="D25" s="340">
        <f>'Annotated Scorecard 24x36 (PS1)'!D31</f>
        <v>3</v>
      </c>
      <c r="E25" s="340">
        <f>'Annotated Scorecard 24x36 (PS1)'!E31</f>
        <v>0</v>
      </c>
      <c r="F25" s="628"/>
      <c r="G25" s="460"/>
      <c r="H25" s="461"/>
      <c r="I25" s="341"/>
      <c r="J25" s="462"/>
    </row>
    <row r="26" spans="1:10" ht="16">
      <c r="A26" s="576"/>
      <c r="B26" s="577" t="s">
        <v>329</v>
      </c>
      <c r="C26" s="531" t="s">
        <v>330</v>
      </c>
      <c r="D26" s="588">
        <v>2</v>
      </c>
      <c r="E26" s="256"/>
      <c r="F26" s="255"/>
      <c r="G26" s="629"/>
      <c r="H26" s="535"/>
      <c r="I26" s="315"/>
      <c r="J26" s="532"/>
    </row>
    <row r="27" spans="1:10" ht="17" thickBot="1">
      <c r="A27" s="392"/>
      <c r="B27" s="235" t="s">
        <v>331</v>
      </c>
      <c r="C27" s="92" t="s">
        <v>332</v>
      </c>
      <c r="D27" s="332">
        <v>1</v>
      </c>
      <c r="E27" s="256"/>
      <c r="F27" s="97"/>
      <c r="G27" s="92"/>
      <c r="H27" s="275"/>
      <c r="I27" s="648"/>
      <c r="J27" s="463"/>
    </row>
    <row r="28" spans="1:10" ht="114.75" customHeight="1" thickBot="1">
      <c r="A28" s="986" t="str">
        <f>'Annotated Scorecard 24x36 (PS1)'!A32</f>
        <v>EQ 6.1</v>
      </c>
      <c r="B28" s="987"/>
      <c r="C28" s="346" t="str">
        <f>'Annotated Scorecard 24x36 (PS1)'!B32</f>
        <v>Post Construction Indoor Air Quality</v>
      </c>
      <c r="D28" s="458">
        <f>'Annotated Scorecard 24x36 (PS1)'!D32</f>
        <v>1</v>
      </c>
      <c r="E28" s="590">
        <f>'Annotated Scorecard 24x36 (PS1)'!E32</f>
        <v>0</v>
      </c>
      <c r="F28" s="639"/>
      <c r="G28" s="441"/>
      <c r="H28" s="455"/>
      <c r="I28" s="640" t="s">
        <v>333</v>
      </c>
      <c r="J28" s="457"/>
    </row>
    <row r="29" spans="1:10" ht="49" thickBot="1">
      <c r="A29" s="986" t="str">
        <f>'Annotated Scorecard 24x36 (PS1)'!A33</f>
        <v>EQ 7.0</v>
      </c>
      <c r="B29" s="987"/>
      <c r="C29" s="346" t="str">
        <f>'Annotated Scorecard 24x36 (PS1)'!B33</f>
        <v>Low Emitting Materials</v>
      </c>
      <c r="D29" s="627">
        <f>'Annotated Scorecard 24x36 (PS1)'!D33</f>
        <v>2</v>
      </c>
      <c r="E29" s="627">
        <f>'Annotated Scorecard 24x36 (PS1)'!E33</f>
        <v>0</v>
      </c>
      <c r="F29" s="639"/>
      <c r="G29" s="814" t="s">
        <v>1018</v>
      </c>
      <c r="H29" s="455"/>
      <c r="I29" s="483" t="s">
        <v>334</v>
      </c>
      <c r="J29" s="457"/>
    </row>
    <row r="30" spans="1:10" ht="16.5" customHeight="1">
      <c r="A30" s="984" t="str">
        <f>'Annotated Scorecard 24x36 (PS1)'!A34</f>
        <v>EQ 7.1</v>
      </c>
      <c r="B30" s="985"/>
      <c r="C30" s="575" t="str">
        <f>'Annotated Scorecard 24x36 (PS1)'!B34</f>
        <v>Additional Low Emitting Materials</v>
      </c>
      <c r="D30" s="649">
        <f>'Annotated Scorecard 24x36 (PS1)'!D34</f>
        <v>6</v>
      </c>
      <c r="E30" s="589">
        <f>'Annotated Scorecard 24x36 (PS1)'!E34</f>
        <v>0</v>
      </c>
      <c r="F30" s="628"/>
      <c r="G30" s="460"/>
      <c r="H30" s="461"/>
      <c r="I30" s="1016" t="s">
        <v>334</v>
      </c>
      <c r="J30" s="462"/>
    </row>
    <row r="31" spans="1:10" ht="16.5" customHeight="1">
      <c r="A31" s="392"/>
      <c r="B31" s="235" t="s">
        <v>335</v>
      </c>
      <c r="C31" s="92" t="s">
        <v>336</v>
      </c>
      <c r="D31" s="97">
        <v>1</v>
      </c>
      <c r="E31" s="256"/>
      <c r="F31" s="97"/>
      <c r="G31" s="92"/>
      <c r="H31" s="275"/>
      <c r="I31" s="1017"/>
      <c r="J31" s="463"/>
    </row>
    <row r="32" spans="1:10" ht="16.5" customHeight="1">
      <c r="A32" s="392"/>
      <c r="B32" s="235" t="s">
        <v>337</v>
      </c>
      <c r="C32" s="92" t="s">
        <v>338</v>
      </c>
      <c r="D32" s="97">
        <v>1</v>
      </c>
      <c r="E32" s="256"/>
      <c r="F32" s="97"/>
      <c r="G32" s="92"/>
      <c r="H32" s="275"/>
      <c r="I32" s="1017"/>
      <c r="J32" s="463"/>
    </row>
    <row r="33" spans="1:10" ht="16">
      <c r="A33" s="392"/>
      <c r="B33" s="235" t="s">
        <v>339</v>
      </c>
      <c r="C33" s="92" t="s">
        <v>340</v>
      </c>
      <c r="D33" s="97">
        <v>1</v>
      </c>
      <c r="E33" s="256"/>
      <c r="F33" s="97"/>
      <c r="G33" s="92"/>
      <c r="H33" s="275"/>
      <c r="I33" s="1017"/>
      <c r="J33" s="463"/>
    </row>
    <row r="34" spans="1:10" ht="16">
      <c r="A34" s="392"/>
      <c r="B34" s="235" t="s">
        <v>341</v>
      </c>
      <c r="C34" s="92" t="s">
        <v>342</v>
      </c>
      <c r="D34" s="97">
        <v>1</v>
      </c>
      <c r="E34" s="256"/>
      <c r="F34" s="97"/>
      <c r="G34" s="92"/>
      <c r="H34" s="275"/>
      <c r="I34" s="1017"/>
      <c r="J34" s="463"/>
    </row>
    <row r="35" spans="1:10" ht="16">
      <c r="A35" s="392"/>
      <c r="B35" s="235" t="s">
        <v>343</v>
      </c>
      <c r="C35" s="92" t="s">
        <v>344</v>
      </c>
      <c r="D35" s="97">
        <v>1</v>
      </c>
      <c r="E35" s="256"/>
      <c r="F35" s="97"/>
      <c r="G35" s="92"/>
      <c r="H35" s="275"/>
      <c r="I35" s="1017"/>
      <c r="J35" s="463"/>
    </row>
    <row r="36" spans="1:10" ht="17" thickBot="1">
      <c r="A36" s="394"/>
      <c r="B36" s="395" t="s">
        <v>345</v>
      </c>
      <c r="C36" s="331" t="s">
        <v>346</v>
      </c>
      <c r="D36" s="356">
        <v>1</v>
      </c>
      <c r="E36" s="333"/>
      <c r="F36" s="356"/>
      <c r="G36" s="331"/>
      <c r="H36" s="467"/>
      <c r="I36" s="1018"/>
      <c r="J36" s="468"/>
    </row>
    <row r="37" spans="1:10" ht="113" thickBot="1">
      <c r="A37" s="986" t="str">
        <f>'Annotated Scorecard 24x36 (PS1)'!A35</f>
        <v>EQ 8.1</v>
      </c>
      <c r="B37" s="987"/>
      <c r="C37" s="346" t="str">
        <f>'Annotated Scorecard 24x36 (PS1)'!B35</f>
        <v>Low Radon</v>
      </c>
      <c r="D37" s="590">
        <f>'Annotated Scorecard 24x36 (PS1)'!D35</f>
        <v>1</v>
      </c>
      <c r="E37" s="590">
        <f>'Annotated Scorecard 24x36 (PS1)'!E35</f>
        <v>0</v>
      </c>
      <c r="F37" s="452"/>
      <c r="G37" s="456" t="s">
        <v>347</v>
      </c>
      <c r="H37" s="455"/>
      <c r="I37" s="456"/>
      <c r="J37" s="457"/>
    </row>
    <row r="38" spans="1:10" ht="33" thickBot="1">
      <c r="A38" s="990" t="str">
        <f>'Annotated Scorecard 24x36 (PS1)'!A36</f>
        <v>EQ 9.1</v>
      </c>
      <c r="B38" s="991"/>
      <c r="C38" s="346" t="str">
        <f>'Annotated Scorecard 24x36 (PS1)'!B36</f>
        <v>Thermal Comfort - ASHRAE 55</v>
      </c>
      <c r="D38" s="590">
        <f>'Annotated Scorecard 24x36 (PS1)'!D36</f>
        <v>6</v>
      </c>
      <c r="E38" s="590">
        <f>'Annotated Scorecard 24x36 (PS1)'!E36</f>
        <v>0</v>
      </c>
      <c r="F38" s="452"/>
      <c r="G38" s="459" t="s">
        <v>348</v>
      </c>
      <c r="H38" s="650"/>
      <c r="I38" s="640" t="s">
        <v>349</v>
      </c>
      <c r="J38" s="457"/>
    </row>
    <row r="39" spans="1:10" ht="65" thickBot="1">
      <c r="A39" s="986" t="str">
        <f>'Annotated Scorecard 24x36 (PS1)'!A37</f>
        <v>EQ 10.1</v>
      </c>
      <c r="B39" s="987"/>
      <c r="C39" s="346" t="str">
        <f>'Annotated Scorecard 24x36 (PS1)'!B37</f>
        <v>Individual Controllability</v>
      </c>
      <c r="D39" s="590">
        <f>'Annotated Scorecard 24x36 (PS1)'!D37</f>
        <v>1</v>
      </c>
      <c r="E39" s="590">
        <f>'Annotated Scorecard 24x36 (PS1)'!E37</f>
        <v>0</v>
      </c>
      <c r="F39" s="452"/>
      <c r="G39" s="441"/>
      <c r="H39" s="455"/>
      <c r="I39" s="640" t="s">
        <v>350</v>
      </c>
      <c r="J39" s="457"/>
    </row>
    <row r="40" spans="1:10" ht="49" thickBot="1">
      <c r="A40" s="986" t="str">
        <f>'Annotated Scorecard 24x36 (PS1)'!A38</f>
        <v>EQ 10.2</v>
      </c>
      <c r="B40" s="987"/>
      <c r="C40" s="346" t="str">
        <f>'Annotated Scorecard 24x36 (PS1)'!B38</f>
        <v>Controllability of Systems</v>
      </c>
      <c r="D40" s="590">
        <f>'Annotated Scorecard 24x36 (PS1)'!D38</f>
        <v>1</v>
      </c>
      <c r="E40" s="452">
        <f>'Annotated Scorecard 24x36 (PS1)'!E38</f>
        <v>0</v>
      </c>
      <c r="F40" s="452"/>
      <c r="G40" s="441"/>
      <c r="H40" s="455"/>
      <c r="I40" s="456" t="s">
        <v>351</v>
      </c>
      <c r="J40" s="457"/>
    </row>
    <row r="41" spans="1:10" s="61" customFormat="1" ht="129" thickBot="1">
      <c r="A41" s="988" t="str">
        <f>'Annotated Scorecard 24x36 (PS1)'!A39</f>
        <v>EQ 11.0</v>
      </c>
      <c r="B41" s="989"/>
      <c r="C41" s="346" t="str">
        <f>'Annotated Scorecard 24x36 (PS1)'!B39</f>
        <v>Daylighting: Glare Protection</v>
      </c>
      <c r="D41" s="651">
        <f>'Annotated Scorecard 24x36 (PS1)'!D39</f>
        <v>4</v>
      </c>
      <c r="E41" s="651">
        <f>'Annotated Scorecard 24x36 (PS1)'!E39</f>
        <v>0</v>
      </c>
      <c r="F41" s="839"/>
      <c r="G41" s="456" t="s">
        <v>352</v>
      </c>
      <c r="H41" s="650"/>
      <c r="I41" s="456" t="s">
        <v>353</v>
      </c>
      <c r="J41" s="652"/>
    </row>
    <row r="42" spans="1:10" ht="85.5" customHeight="1">
      <c r="A42" s="984" t="str">
        <f>'Annotated Scorecard 24x36 (PS1)'!A40</f>
        <v>EQ 11.1</v>
      </c>
      <c r="B42" s="985"/>
      <c r="C42" s="575" t="str">
        <f>'Annotated Scorecard 24x36 (PS1)'!B40</f>
        <v>Daylight Availability</v>
      </c>
      <c r="D42" s="653">
        <f>'Annotated Scorecard 24x36 (PS1)'!D40</f>
        <v>8</v>
      </c>
      <c r="E42" s="653">
        <f>'Annotated Scorecard 24x36 (PS1)'!E40</f>
        <v>0</v>
      </c>
      <c r="F42" s="1002" t="s">
        <v>354</v>
      </c>
      <c r="G42" s="470"/>
      <c r="H42" s="461"/>
      <c r="I42" s="1021" t="s">
        <v>355</v>
      </c>
      <c r="J42" s="462"/>
    </row>
    <row r="43" spans="1:10" ht="16">
      <c r="A43" s="392"/>
      <c r="B43" s="235" t="s">
        <v>128</v>
      </c>
      <c r="C43" s="92" t="s">
        <v>356</v>
      </c>
      <c r="D43" s="234" t="s">
        <v>357</v>
      </c>
      <c r="E43" s="105"/>
      <c r="F43" s="1003"/>
      <c r="G43" s="92"/>
      <c r="H43" s="275"/>
      <c r="I43" s="1022"/>
      <c r="J43" s="463"/>
    </row>
    <row r="44" spans="1:10" ht="17" thickBot="1">
      <c r="A44" s="394"/>
      <c r="B44" s="395" t="s">
        <v>358</v>
      </c>
      <c r="C44" s="331" t="s">
        <v>359</v>
      </c>
      <c r="D44" s="358" t="s">
        <v>360</v>
      </c>
      <c r="E44" s="359"/>
      <c r="F44" s="1004"/>
      <c r="G44" s="331"/>
      <c r="H44" s="467"/>
      <c r="I44" s="1023"/>
      <c r="J44" s="468"/>
    </row>
    <row r="45" spans="1:10" ht="16.5" customHeight="1">
      <c r="A45" s="984" t="str">
        <f>'Annotated Scorecard 24x36 (PS1)'!A41</f>
        <v>EQ 12.1</v>
      </c>
      <c r="B45" s="985"/>
      <c r="C45" s="575" t="str">
        <f>'Annotated Scorecard 24x36 (PS1)'!B41</f>
        <v>Views</v>
      </c>
      <c r="D45" s="653">
        <f>'Annotated Scorecard 24x36 (PS1)'!D41</f>
        <v>3</v>
      </c>
      <c r="E45" s="653">
        <f>'Annotated Scorecard 24x36 (PS1)'!E41</f>
        <v>0</v>
      </c>
      <c r="F45" s="1002" t="s">
        <v>361</v>
      </c>
      <c r="G45" s="460"/>
      <c r="H45" s="461"/>
      <c r="I45" s="1021" t="s">
        <v>362</v>
      </c>
      <c r="J45" s="462"/>
    </row>
    <row r="46" spans="1:10" ht="16">
      <c r="A46" s="409"/>
      <c r="B46" s="235" t="s">
        <v>363</v>
      </c>
      <c r="C46" s="92" t="s">
        <v>364</v>
      </c>
      <c r="D46" s="208">
        <v>1</v>
      </c>
      <c r="E46" s="256"/>
      <c r="F46" s="1003"/>
      <c r="G46" s="92"/>
      <c r="H46" s="275"/>
      <c r="I46" s="1022"/>
      <c r="J46" s="463"/>
    </row>
    <row r="47" spans="1:10" ht="16">
      <c r="A47" s="392"/>
      <c r="B47" s="997" t="s">
        <v>365</v>
      </c>
      <c r="C47" s="92" t="s">
        <v>366</v>
      </c>
      <c r="D47" s="97">
        <v>2</v>
      </c>
      <c r="E47" s="256"/>
      <c r="F47" s="1003"/>
      <c r="G47" s="92"/>
      <c r="H47" s="275"/>
      <c r="I47" s="1022"/>
      <c r="J47" s="463"/>
    </row>
    <row r="48" spans="1:10" ht="17" thickBot="1">
      <c r="A48" s="394"/>
      <c r="B48" s="998"/>
      <c r="C48" s="331" t="s">
        <v>367</v>
      </c>
      <c r="D48" s="356">
        <v>3</v>
      </c>
      <c r="E48" s="333"/>
      <c r="F48" s="1004"/>
      <c r="G48" s="331"/>
      <c r="H48" s="467"/>
      <c r="I48" s="1023"/>
      <c r="J48" s="468"/>
    </row>
    <row r="49" spans="1:10" ht="16">
      <c r="A49" s="984" t="str">
        <f>'Annotated Scorecard 24x36 (PS1)'!A42</f>
        <v>EQ 13.1</v>
      </c>
      <c r="B49" s="985"/>
      <c r="C49" s="575" t="str">
        <f>'Annotated Scorecard 24x36 (PS1)'!B42</f>
        <v>Electric Lighting Performance</v>
      </c>
      <c r="D49" s="653">
        <f>'Annotated Scorecard 24x36 (PS1)'!D42</f>
        <v>4</v>
      </c>
      <c r="E49" s="654">
        <f>'Annotated Scorecard 24x36 (PS1)'!E42</f>
        <v>0</v>
      </c>
      <c r="F49" s="840"/>
      <c r="G49" s="460"/>
      <c r="H49" s="461"/>
      <c r="I49" s="1013" t="s">
        <v>368</v>
      </c>
      <c r="J49" s="462"/>
    </row>
    <row r="50" spans="1:10" s="1" customFormat="1" ht="15.75" customHeight="1">
      <c r="A50" s="410"/>
      <c r="B50" s="319" t="s">
        <v>369</v>
      </c>
      <c r="C50" s="644" t="s">
        <v>370</v>
      </c>
      <c r="D50" s="995">
        <v>2</v>
      </c>
      <c r="E50" s="1006"/>
      <c r="F50" s="841"/>
      <c r="G50" s="644"/>
      <c r="H50" s="559"/>
      <c r="I50" s="1014"/>
      <c r="J50" s="611"/>
    </row>
    <row r="51" spans="1:10" s="1" customFormat="1" ht="16">
      <c r="A51" s="410"/>
      <c r="B51" s="319" t="s">
        <v>371</v>
      </c>
      <c r="C51" s="644" t="s">
        <v>372</v>
      </c>
      <c r="D51" s="1012"/>
      <c r="E51" s="1008"/>
      <c r="F51" s="841"/>
      <c r="G51" s="644"/>
      <c r="H51" s="559"/>
      <c r="I51" s="1014"/>
      <c r="J51" s="611"/>
    </row>
    <row r="52" spans="1:10" s="1" customFormat="1" ht="17" thickBot="1">
      <c r="A52" s="411"/>
      <c r="B52" s="412" t="s">
        <v>373</v>
      </c>
      <c r="C52" s="647" t="s">
        <v>374</v>
      </c>
      <c r="D52" s="655">
        <v>2</v>
      </c>
      <c r="E52" s="333"/>
      <c r="F52" s="356"/>
      <c r="G52" s="647"/>
      <c r="H52" s="560"/>
      <c r="I52" s="1015"/>
      <c r="J52" s="614"/>
    </row>
    <row r="53" spans="1:10" ht="16">
      <c r="A53" s="984" t="str">
        <f>'Annotated Scorecard 24x36 (PS1)'!A43</f>
        <v>EQ 13.2</v>
      </c>
      <c r="B53" s="985"/>
      <c r="C53" s="575" t="str">
        <f>'Annotated Scorecard 24x36 (PS1)'!B43</f>
        <v>Superior Electric Lighting Performance</v>
      </c>
      <c r="D53" s="653">
        <f>'Annotated Scorecard 24x36 (PS1)'!D43</f>
        <v>5</v>
      </c>
      <c r="E53" s="653">
        <f>'Annotated Scorecard 24x36 (PS1)'!E43</f>
        <v>0</v>
      </c>
      <c r="F53" s="628"/>
      <c r="G53" s="460"/>
      <c r="H53" s="461"/>
      <c r="I53" s="1013" t="s">
        <v>375</v>
      </c>
      <c r="J53" s="462"/>
    </row>
    <row r="54" spans="1:10" s="1" customFormat="1" ht="15.75" customHeight="1">
      <c r="A54" s="410"/>
      <c r="B54" s="319" t="s">
        <v>376</v>
      </c>
      <c r="C54" s="644" t="s">
        <v>377</v>
      </c>
      <c r="D54" s="1005">
        <v>2</v>
      </c>
      <c r="E54" s="1006"/>
      <c r="F54" s="97"/>
      <c r="G54" s="644"/>
      <c r="H54" s="559"/>
      <c r="I54" s="1014"/>
      <c r="J54" s="611"/>
    </row>
    <row r="55" spans="1:10" s="1" customFormat="1" ht="16">
      <c r="A55" s="410"/>
      <c r="B55" s="319" t="s">
        <v>378</v>
      </c>
      <c r="C55" s="644" t="s">
        <v>379</v>
      </c>
      <c r="D55" s="1005"/>
      <c r="E55" s="1007"/>
      <c r="F55" s="97"/>
      <c r="G55" s="644"/>
      <c r="H55" s="559"/>
      <c r="I55" s="1014"/>
      <c r="J55" s="611"/>
    </row>
    <row r="56" spans="1:10" s="1" customFormat="1" ht="16">
      <c r="A56" s="410"/>
      <c r="B56" s="319" t="s">
        <v>380</v>
      </c>
      <c r="C56" s="644" t="s">
        <v>381</v>
      </c>
      <c r="D56" s="1005"/>
      <c r="E56" s="1007"/>
      <c r="F56" s="97"/>
      <c r="G56" s="644"/>
      <c r="H56" s="559"/>
      <c r="I56" s="1014"/>
      <c r="J56" s="611"/>
    </row>
    <row r="57" spans="1:10" s="1" customFormat="1" ht="16">
      <c r="A57" s="410"/>
      <c r="B57" s="319" t="s">
        <v>382</v>
      </c>
      <c r="C57" s="644" t="s">
        <v>383</v>
      </c>
      <c r="D57" s="1005"/>
      <c r="E57" s="1007"/>
      <c r="F57" s="97"/>
      <c r="G57" s="644"/>
      <c r="H57" s="559"/>
      <c r="I57" s="1014"/>
      <c r="J57" s="611"/>
    </row>
    <row r="58" spans="1:10" s="1" customFormat="1" ht="16">
      <c r="A58" s="410"/>
      <c r="B58" s="319" t="s">
        <v>384</v>
      </c>
      <c r="C58" s="644" t="s">
        <v>385</v>
      </c>
      <c r="D58" s="1005"/>
      <c r="E58" s="1008"/>
      <c r="F58" s="97"/>
      <c r="G58" s="644"/>
      <c r="H58" s="559"/>
      <c r="I58" s="1014"/>
      <c r="J58" s="611"/>
    </row>
    <row r="59" spans="1:10" s="1" customFormat="1" ht="16">
      <c r="A59" s="410"/>
      <c r="B59" s="319" t="s">
        <v>386</v>
      </c>
      <c r="C59" s="644" t="s">
        <v>387</v>
      </c>
      <c r="D59" s="1005">
        <v>1</v>
      </c>
      <c r="E59" s="1006"/>
      <c r="F59" s="97"/>
      <c r="G59" s="644"/>
      <c r="H59" s="559"/>
      <c r="I59" s="1014"/>
      <c r="J59" s="611"/>
    </row>
    <row r="60" spans="1:10" s="1" customFormat="1" ht="16">
      <c r="A60" s="410"/>
      <c r="B60" s="319" t="s">
        <v>388</v>
      </c>
      <c r="C60" s="644" t="s">
        <v>389</v>
      </c>
      <c r="D60" s="1005"/>
      <c r="E60" s="1008"/>
      <c r="F60" s="97"/>
      <c r="G60" s="644"/>
      <c r="H60" s="559"/>
      <c r="I60" s="1014"/>
      <c r="J60" s="611"/>
    </row>
    <row r="61" spans="1:10" s="1" customFormat="1" ht="17" thickBot="1">
      <c r="A61" s="411"/>
      <c r="B61" s="412" t="s">
        <v>390</v>
      </c>
      <c r="C61" s="647" t="s">
        <v>391</v>
      </c>
      <c r="D61" s="356">
        <v>2</v>
      </c>
      <c r="E61" s="333"/>
      <c r="F61" s="647"/>
      <c r="G61" s="647"/>
      <c r="H61" s="560"/>
      <c r="I61" s="1015"/>
      <c r="J61" s="614"/>
    </row>
    <row r="62" spans="1:10" ht="113" thickBot="1">
      <c r="A62" s="986" t="str">
        <f>'Annotated Scorecard 24x36 (PS1)'!A44</f>
        <v>EQ 14.0</v>
      </c>
      <c r="B62" s="987"/>
      <c r="C62" s="346" t="str">
        <f>'Annotated Scorecard 24x36 (PS1)'!B44</f>
        <v>Acoustical Performance</v>
      </c>
      <c r="D62" s="651">
        <f>'Annotated Scorecard 24x36 (PS1)'!D44</f>
        <v>4</v>
      </c>
      <c r="E62" s="651">
        <f>'Annotated Scorecard 24x36 (PS1)'!E44</f>
        <v>0</v>
      </c>
      <c r="F62" s="452"/>
      <c r="G62" s="456" t="s">
        <v>392</v>
      </c>
      <c r="H62" s="650"/>
      <c r="I62" s="456" t="s">
        <v>393</v>
      </c>
      <c r="J62" s="457"/>
    </row>
    <row r="63" spans="1:10" ht="15.75" customHeight="1">
      <c r="A63" s="984" t="str">
        <f>'Annotated Scorecard 24x36 (PS1)'!A45</f>
        <v>EQ 14.1</v>
      </c>
      <c r="B63" s="985"/>
      <c r="C63" s="575" t="str">
        <f>'Annotated Scorecard 24x36 (PS1)'!B45</f>
        <v>Enhanced Acoustical Performance</v>
      </c>
      <c r="D63" s="999">
        <f>'Annotated Scorecard 24x36 (PS1)'!D45</f>
        <v>4</v>
      </c>
      <c r="E63" s="999">
        <f>'Annotated Scorecard 24x36 (PS1)'!E45</f>
        <v>0</v>
      </c>
      <c r="F63" s="628"/>
      <c r="G63" s="1013" t="s">
        <v>394</v>
      </c>
      <c r="H63" s="461"/>
      <c r="I63" s="1016" t="s">
        <v>393</v>
      </c>
      <c r="J63" s="462"/>
    </row>
    <row r="64" spans="1:10" ht="15.75" customHeight="1">
      <c r="A64" s="392"/>
      <c r="B64" s="319" t="s">
        <v>395</v>
      </c>
      <c r="C64" s="644" t="s">
        <v>396</v>
      </c>
      <c r="D64" s="1000"/>
      <c r="E64" s="1000"/>
      <c r="F64" s="97"/>
      <c r="G64" s="1014"/>
      <c r="H64" s="275"/>
      <c r="I64" s="1017"/>
      <c r="J64" s="463"/>
    </row>
    <row r="65" spans="1:10" ht="16">
      <c r="A65" s="392"/>
      <c r="B65" s="319" t="s">
        <v>397</v>
      </c>
      <c r="C65" s="644" t="s">
        <v>398</v>
      </c>
      <c r="D65" s="1000"/>
      <c r="E65" s="1000"/>
      <c r="F65" s="97"/>
      <c r="G65" s="1014"/>
      <c r="H65" s="275"/>
      <c r="I65" s="1017"/>
      <c r="J65" s="463"/>
    </row>
    <row r="66" spans="1:10" ht="17" thickBot="1">
      <c r="A66" s="394"/>
      <c r="B66" s="395" t="s">
        <v>399</v>
      </c>
      <c r="C66" s="331" t="s">
        <v>400</v>
      </c>
      <c r="D66" s="1001"/>
      <c r="E66" s="1001"/>
      <c r="F66" s="356"/>
      <c r="G66" s="1015"/>
      <c r="H66" s="467"/>
      <c r="I66" s="1018"/>
      <c r="J66" s="468"/>
    </row>
    <row r="67" spans="1:10" ht="35.25" customHeight="1" thickBot="1">
      <c r="A67" s="986" t="str">
        <f>'Annotated Scorecard 24x36 (PS1)'!A46</f>
        <v>EQ 15.1</v>
      </c>
      <c r="B67" s="987"/>
      <c r="C67" s="346" t="str">
        <f>'Annotated Scorecard 24x36 (PS1)'!B46</f>
        <v>Low-EMF Wiring</v>
      </c>
      <c r="D67" s="345">
        <f>'Annotated Scorecard 24x36 (PS1)'!D46</f>
        <v>1</v>
      </c>
      <c r="E67" s="345">
        <f>'Annotated Scorecard 24x36 (PS1)'!E46</f>
        <v>0</v>
      </c>
      <c r="F67" s="452"/>
      <c r="G67" s="441"/>
      <c r="H67" s="455"/>
      <c r="I67" s="456" t="s">
        <v>401</v>
      </c>
      <c r="J67" s="457"/>
    </row>
    <row r="68" spans="1:10" ht="15.75" customHeight="1">
      <c r="A68" s="984" t="str">
        <f>'Annotated Scorecard 24x36 (PS1)'!A47</f>
        <v>EQ 15.2</v>
      </c>
      <c r="B68" s="985"/>
      <c r="C68" s="575" t="str">
        <f>'Annotated Scorecard 24x36 (PS1)'!B47</f>
        <v>Low-EMF Best Practices</v>
      </c>
      <c r="D68" s="653">
        <f>'Annotated Scorecard 24x36 (PS1)'!D47</f>
        <v>2</v>
      </c>
      <c r="E68" s="653">
        <f>'Annotated Scorecard 24x36 (PS1)'!E47</f>
        <v>0</v>
      </c>
      <c r="F68" s="628"/>
      <c r="G68" s="460"/>
      <c r="H68" s="461"/>
      <c r="I68" s="460"/>
      <c r="J68" s="462"/>
    </row>
    <row r="69" spans="1:10" s="1" customFormat="1" ht="64">
      <c r="A69" s="392"/>
      <c r="B69" s="235" t="s">
        <v>402</v>
      </c>
      <c r="C69" s="92" t="s">
        <v>403</v>
      </c>
      <c r="D69" s="994" t="s">
        <v>404</v>
      </c>
      <c r="E69" s="256"/>
      <c r="F69" s="644"/>
      <c r="G69" s="630" t="s">
        <v>405</v>
      </c>
      <c r="H69" s="559"/>
      <c r="I69" s="644"/>
      <c r="J69" s="611"/>
    </row>
    <row r="70" spans="1:10" s="1" customFormat="1" ht="16">
      <c r="A70" s="392"/>
      <c r="B70" s="235" t="s">
        <v>406</v>
      </c>
      <c r="C70" s="92" t="s">
        <v>407</v>
      </c>
      <c r="D70" s="995"/>
      <c r="E70" s="256"/>
      <c r="F70" s="644"/>
      <c r="G70" s="656"/>
      <c r="H70" s="559"/>
      <c r="I70" s="630" t="s">
        <v>408</v>
      </c>
      <c r="J70" s="611"/>
    </row>
    <row r="71" spans="1:10" s="1" customFormat="1" ht="33" thickBot="1">
      <c r="A71" s="394"/>
      <c r="B71" s="395" t="s">
        <v>409</v>
      </c>
      <c r="C71" s="331" t="s">
        <v>410</v>
      </c>
      <c r="D71" s="996"/>
      <c r="E71" s="333"/>
      <c r="F71" s="647"/>
      <c r="G71" s="657" t="s">
        <v>411</v>
      </c>
      <c r="H71" s="560"/>
      <c r="I71" s="658" t="s">
        <v>412</v>
      </c>
      <c r="J71" s="614"/>
    </row>
    <row r="72" spans="1:10" ht="33" thickBot="1">
      <c r="A72" s="986" t="str">
        <f>'Annotated Scorecard 24x36 (PS1)'!A48</f>
        <v>EQ 16.1</v>
      </c>
      <c r="B72" s="987"/>
      <c r="C72" s="346" t="str">
        <f>'Annotated Scorecard 24x36 (PS1)'!B48</f>
        <v>Mercury Reduction</v>
      </c>
      <c r="D72" s="345">
        <f>'Annotated Scorecard 24x36 (PS1)'!D48</f>
        <v>1</v>
      </c>
      <c r="E72" s="345">
        <f>'Annotated Scorecard 24x36 (PS1)'!E48</f>
        <v>0</v>
      </c>
      <c r="F72" s="452"/>
      <c r="G72" s="441"/>
      <c r="H72" s="455"/>
      <c r="I72" s="456" t="s">
        <v>413</v>
      </c>
      <c r="J72" s="457"/>
    </row>
    <row r="73" spans="1:10" ht="49" thickBot="1">
      <c r="A73" s="986" t="str">
        <f>'Annotated Scorecard 24x36 (PS1)'!A49</f>
        <v>EQ 17.1</v>
      </c>
      <c r="B73" s="987"/>
      <c r="C73" s="346" t="str">
        <f>'Annotated Scorecard 24x36 (PS1)'!B49</f>
        <v>Building Envelope Integrity</v>
      </c>
      <c r="D73" s="345">
        <f>'Annotated Scorecard 24x36 (PS1)'!D49</f>
        <v>2</v>
      </c>
      <c r="E73" s="345">
        <f>'Annotated Scorecard 24x36 (PS1)'!E49</f>
        <v>0</v>
      </c>
      <c r="F73" s="452"/>
      <c r="G73" s="441"/>
      <c r="H73" s="455"/>
      <c r="I73" s="456" t="s">
        <v>414</v>
      </c>
      <c r="J73" s="457"/>
    </row>
    <row r="74" spans="1:10" ht="17" thickBot="1">
      <c r="A74" s="267"/>
      <c r="B74" s="265"/>
      <c r="C74" s="46"/>
      <c r="D74" s="659" t="s">
        <v>18</v>
      </c>
      <c r="E74" s="604">
        <f>SUM(E6:E73)</f>
        <v>0</v>
      </c>
      <c r="G74" s="660"/>
    </row>
  </sheetData>
  <sheetProtection sheet="1" formatCells="0" formatColumns="0" formatRows="0" selectLockedCells="1"/>
  <mergeCells count="53">
    <mergeCell ref="I7:I9"/>
    <mergeCell ref="D50:D51"/>
    <mergeCell ref="E50:E51"/>
    <mergeCell ref="A72:B72"/>
    <mergeCell ref="A73:B73"/>
    <mergeCell ref="G63:G66"/>
    <mergeCell ref="I63:I66"/>
    <mergeCell ref="I22:I23"/>
    <mergeCell ref="I49:I52"/>
    <mergeCell ref="I53:I61"/>
    <mergeCell ref="I42:I44"/>
    <mergeCell ref="I30:I36"/>
    <mergeCell ref="I45:I48"/>
    <mergeCell ref="D69:D71"/>
    <mergeCell ref="A68:B68"/>
    <mergeCell ref="F42:F44"/>
    <mergeCell ref="F45:F48"/>
    <mergeCell ref="D54:D58"/>
    <mergeCell ref="E54:E58"/>
    <mergeCell ref="D59:D60"/>
    <mergeCell ref="E59:E60"/>
    <mergeCell ref="D63:D66"/>
    <mergeCell ref="E63:E66"/>
    <mergeCell ref="A62:B62"/>
    <mergeCell ref="A63:B63"/>
    <mergeCell ref="A67:B67"/>
    <mergeCell ref="A53:B53"/>
    <mergeCell ref="D12:D18"/>
    <mergeCell ref="A42:B42"/>
    <mergeCell ref="A45:B45"/>
    <mergeCell ref="A49:B49"/>
    <mergeCell ref="B47:B48"/>
    <mergeCell ref="A1:J1"/>
    <mergeCell ref="A2:J2"/>
    <mergeCell ref="A3:J3"/>
    <mergeCell ref="A4:J4"/>
    <mergeCell ref="A5:B5"/>
    <mergeCell ref="A11:B11"/>
    <mergeCell ref="A21:B21"/>
    <mergeCell ref="A19:B19"/>
    <mergeCell ref="A41:B41"/>
    <mergeCell ref="A6:B6"/>
    <mergeCell ref="A7:B7"/>
    <mergeCell ref="A38:B38"/>
    <mergeCell ref="A25:B25"/>
    <mergeCell ref="A10:B10"/>
    <mergeCell ref="A20:B20"/>
    <mergeCell ref="A40:B40"/>
    <mergeCell ref="A29:B29"/>
    <mergeCell ref="A28:B28"/>
    <mergeCell ref="A37:B37"/>
    <mergeCell ref="A39:B39"/>
    <mergeCell ref="A30:B30"/>
  </mergeCells>
  <hyperlinks>
    <hyperlink ref="F42:F44" location="'EQ 11.1 - Daylighting'!A1" display="Complete tab EQ 11.1 - Daylighting" xr:uid="{00000000-0004-0000-0400-000000000000}"/>
    <hyperlink ref="F45:F48" location="'EQ 12.1- View Windows'!A1" display="Complete tab EQ 12.1 - View Windows" xr:uid="{00000000-0004-0000-0400-000001000000}"/>
  </hyperlinks>
  <pageMargins left="0.7" right="0.7" top="0.75" bottom="0.75" header="0.3" footer="0.3"/>
  <pageSetup orientation="portrait" horizontalDpi="4294967293"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References!$B$2:$B$3</xm:f>
          </x14:formula1>
          <xm:sqref>E22 E46:E48 E31:E36 E12:E18 E59 E61 E54 E52 E8:E9 E26:E27 E50 E69:E71</xm:sqref>
        </x14:dataValidation>
        <x14:dataValidation type="list" allowBlank="1" showInputMessage="1" showErrorMessage="1" xr:uid="{00000000-0002-0000-0400-000001000000}">
          <x14:formula1>
            <xm:f>References!$B$6:$B$7</xm:f>
          </x14:formula1>
          <xm:sqref>E23</xm:sqref>
        </x14:dataValidation>
        <x14:dataValidation type="list" allowBlank="1" showInputMessage="1" showErrorMessage="1" xr:uid="{00000000-0002-0000-0400-000002000000}">
          <x14:formula1>
            <xm:f>References!$C$18:$C$20</xm:f>
          </x14:formula1>
          <xm:sqref>E24</xm:sqref>
        </x14:dataValidation>
        <x14:dataValidation type="list" allowBlank="1" showInputMessage="1" showErrorMessage="1" xr:uid="{00000000-0002-0000-0400-000003000000}">
          <x14:formula1>
            <xm:f>References!$C$18:$C$19</xm:f>
          </x14:formula1>
          <xm:sqref>E44</xm:sqref>
        </x14:dataValidation>
        <x14:dataValidation type="list" allowBlank="1" showInputMessage="1" showErrorMessage="1" xr:uid="{00000000-0002-0000-0400-000004000000}">
          <x14:formula1>
            <xm:f>References!$C$18:$C$23</xm:f>
          </x14:formula1>
          <xm:sqref>E43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42"/>
  <sheetViews>
    <sheetView topLeftCell="A15" zoomScale="75" zoomScaleNormal="75" workbookViewId="0">
      <selection activeCell="G15" sqref="G15"/>
    </sheetView>
  </sheetViews>
  <sheetFormatPr baseColWidth="10" defaultColWidth="9.1640625" defaultRowHeight="15"/>
  <cols>
    <col min="1" max="1" width="26.5" style="1" customWidth="1"/>
    <col min="2" max="2" width="15.1640625" style="1" customWidth="1"/>
    <col min="3" max="3" width="16.33203125" style="1" customWidth="1"/>
    <col min="4" max="5" width="14.5" style="1" customWidth="1"/>
    <col min="6" max="6" width="14.6640625" style="1" customWidth="1"/>
    <col min="7" max="7" width="15.33203125" style="1" customWidth="1"/>
    <col min="8" max="8" width="14.6640625" style="1" customWidth="1"/>
    <col min="9" max="9" width="10.5" style="1" customWidth="1"/>
    <col min="10" max="10" width="14.6640625" style="1" customWidth="1"/>
    <col min="11" max="11" width="10.83203125" style="1" customWidth="1"/>
    <col min="12" max="16384" width="9.1640625" style="1"/>
  </cols>
  <sheetData>
    <row r="1" spans="1:14" ht="21">
      <c r="A1" s="971" t="s">
        <v>216</v>
      </c>
      <c r="B1" s="971"/>
      <c r="C1" s="971"/>
      <c r="D1" s="971"/>
      <c r="E1" s="971"/>
      <c r="F1" s="971"/>
      <c r="G1" s="971"/>
      <c r="H1" s="971"/>
      <c r="I1" s="971"/>
      <c r="J1" s="971"/>
      <c r="K1" s="971"/>
      <c r="L1" s="971"/>
      <c r="M1" s="971"/>
      <c r="N1" s="971"/>
    </row>
    <row r="2" spans="1:14" ht="21">
      <c r="A2" s="972" t="s">
        <v>217</v>
      </c>
      <c r="B2" s="973"/>
      <c r="C2" s="973"/>
      <c r="D2" s="973"/>
      <c r="E2" s="973"/>
      <c r="F2" s="973"/>
      <c r="G2" s="973"/>
      <c r="H2" s="973"/>
      <c r="I2" s="973"/>
      <c r="J2" s="973"/>
      <c r="K2" s="973"/>
      <c r="L2" s="973"/>
      <c r="M2" s="973"/>
      <c r="N2" s="973"/>
    </row>
    <row r="3" spans="1:14" ht="21">
      <c r="A3" s="974" t="s">
        <v>415</v>
      </c>
      <c r="B3" s="974"/>
      <c r="C3" s="974"/>
      <c r="D3" s="974"/>
      <c r="E3" s="974"/>
      <c r="F3" s="974"/>
      <c r="G3" s="974"/>
      <c r="H3" s="974"/>
      <c r="I3" s="974"/>
      <c r="J3" s="974"/>
      <c r="K3" s="974"/>
      <c r="L3" s="974"/>
      <c r="M3" s="974"/>
      <c r="N3" s="974"/>
    </row>
    <row r="4" spans="1:14" ht="29.25" customHeight="1">
      <c r="A4" s="1047" t="s">
        <v>416</v>
      </c>
      <c r="B4" s="1047"/>
      <c r="C4" s="1047"/>
      <c r="D4" s="1047"/>
      <c r="E4" s="1047"/>
      <c r="F4" s="1047"/>
      <c r="G4" s="1047"/>
      <c r="H4" s="1047"/>
      <c r="I4" s="1047"/>
      <c r="J4" s="1047"/>
      <c r="K4" s="1047"/>
      <c r="L4" s="1047"/>
      <c r="M4" s="1047"/>
      <c r="N4" s="1047"/>
    </row>
    <row r="5" spans="1:14" ht="15.75" customHeight="1" thickBot="1">
      <c r="A5" s="284"/>
      <c r="B5" s="284"/>
      <c r="C5" s="284"/>
      <c r="D5" s="284"/>
      <c r="E5" s="284"/>
      <c r="F5" s="284"/>
      <c r="G5" s="284"/>
      <c r="H5" s="284"/>
      <c r="I5" s="284"/>
      <c r="J5" s="284"/>
      <c r="K5" s="284"/>
      <c r="L5" s="284"/>
      <c r="M5" s="284"/>
      <c r="N5" s="284"/>
    </row>
    <row r="6" spans="1:14" ht="46.5" customHeight="1" thickBot="1">
      <c r="A6" s="1045" t="s">
        <v>417</v>
      </c>
      <c r="B6" s="1046"/>
      <c r="C6" s="482" t="s">
        <v>418</v>
      </c>
      <c r="D6" s="481"/>
      <c r="E6" s="480"/>
      <c r="F6" s="284"/>
      <c r="G6" s="284"/>
      <c r="H6" s="284"/>
      <c r="I6" s="284"/>
      <c r="J6" s="284"/>
      <c r="K6" s="284"/>
      <c r="L6" s="284"/>
      <c r="M6" s="284"/>
      <c r="N6" s="284"/>
    </row>
    <row r="7" spans="1:14" ht="45" customHeight="1" thickBot="1">
      <c r="A7" s="1045" t="s">
        <v>419</v>
      </c>
      <c r="B7" s="1046"/>
      <c r="C7" s="482" t="s">
        <v>418</v>
      </c>
      <c r="D7" s="481"/>
      <c r="E7" s="480"/>
      <c r="F7" s="284"/>
      <c r="G7" s="284"/>
      <c r="H7" s="284"/>
      <c r="I7" s="284"/>
      <c r="J7" s="284"/>
      <c r="K7" s="284"/>
      <c r="L7" s="284"/>
      <c r="M7" s="284"/>
      <c r="N7" s="284"/>
    </row>
    <row r="8" spans="1:14" ht="29.25" customHeight="1">
      <c r="A8" s="284"/>
      <c r="B8" s="284"/>
      <c r="C8" s="284"/>
      <c r="D8" s="284"/>
      <c r="E8" s="284"/>
      <c r="F8" s="284"/>
      <c r="G8" s="284"/>
      <c r="H8" s="284"/>
      <c r="I8" s="284"/>
      <c r="J8" s="284"/>
      <c r="K8" s="284"/>
      <c r="L8" s="284"/>
      <c r="M8" s="284"/>
      <c r="N8" s="284"/>
    </row>
    <row r="9" spans="1:14" ht="16">
      <c r="D9" s="1042" t="s">
        <v>420</v>
      </c>
      <c r="E9" s="1043"/>
      <c r="F9" s="1043"/>
      <c r="G9" s="1044"/>
      <c r="H9" s="1042" t="s">
        <v>421</v>
      </c>
      <c r="I9" s="1043"/>
      <c r="J9" s="1043"/>
      <c r="K9" s="1044"/>
    </row>
    <row r="10" spans="1:14">
      <c r="D10" s="1039" t="str">
        <f>IF(C6=References!F18,"Average Illuminance Levels","Daylight Autonomy Percent")</f>
        <v>Average Illuminance Levels</v>
      </c>
      <c r="E10" s="1040"/>
      <c r="F10" s="1041"/>
      <c r="G10" s="21"/>
      <c r="H10" s="1039" t="s">
        <v>422</v>
      </c>
      <c r="I10" s="1041"/>
      <c r="J10" s="1039" t="s">
        <v>423</v>
      </c>
      <c r="K10" s="1041"/>
    </row>
    <row r="11" spans="1:14" ht="80.25" customHeight="1">
      <c r="A11" s="17" t="s">
        <v>424</v>
      </c>
      <c r="B11" s="17" t="s">
        <v>425</v>
      </c>
      <c r="C11" s="18" t="s">
        <v>426</v>
      </c>
      <c r="D11" s="19" t="str">
        <f>IF($C$6=References!$F$18,"Area with over 20 fc Average Illuminance","Area with over 50% Spatial Daylight Saturation")</f>
        <v>Area with over 20 fc Average Illuminance</v>
      </c>
      <c r="E11" s="19" t="str">
        <f>IF($C$6=References!$F$18,"Area with over 35 fc Average Illuminance","Area with over 75% Spatial Daylight Saturation")</f>
        <v>Area with over 35 fc Average Illuminance</v>
      </c>
      <c r="F11" s="19" t="str">
        <f>IF($C$6=References!$F$18,"Area with over 50 fc Average Illuminance","Area with over 90% Spatial Daylight Saturation")</f>
        <v>Area with over 50 fc Average Illuminance</v>
      </c>
      <c r="G11" s="791" t="s">
        <v>427</v>
      </c>
      <c r="H11" s="19" t="str">
        <f>IF($C$7=References!$F$18,"Area with over 30 fc Average Illuminance","Area with over 60% Spatial Daylight Saturation")</f>
        <v>Area with over 30 fc Average Illuminance</v>
      </c>
      <c r="I11" s="20" t="s">
        <v>428</v>
      </c>
      <c r="J11" s="19" t="str">
        <f>IF($C$7=References!$F$18,"Area with over 40 fc Average Illuminance","Area with over 80% Spatial Daylight Saturation")</f>
        <v>Area with over 40 fc Average Illuminance</v>
      </c>
      <c r="K11" s="20" t="s">
        <v>429</v>
      </c>
    </row>
    <row r="12" spans="1:14">
      <c r="A12" s="125"/>
      <c r="B12" s="126"/>
      <c r="C12" s="127"/>
      <c r="D12" s="12"/>
      <c r="E12" s="48"/>
      <c r="F12" s="12"/>
      <c r="G12" s="241"/>
      <c r="H12" s="12"/>
      <c r="I12" s="244"/>
      <c r="J12" s="12"/>
      <c r="K12" s="245"/>
    </row>
    <row r="13" spans="1:14">
      <c r="A13" s="123"/>
      <c r="B13" s="124"/>
      <c r="C13" s="128"/>
      <c r="D13" s="34"/>
      <c r="E13" s="49"/>
      <c r="F13" s="34"/>
      <c r="G13" s="50"/>
      <c r="H13" s="34"/>
      <c r="I13" s="50"/>
      <c r="J13" s="34"/>
      <c r="K13" s="51"/>
    </row>
    <row r="14" spans="1:14">
      <c r="A14" s="123"/>
      <c r="B14" s="124"/>
      <c r="C14" s="128"/>
      <c r="D14" s="34"/>
      <c r="E14" s="49"/>
      <c r="F14" s="34"/>
      <c r="G14" s="50"/>
      <c r="H14" s="34"/>
      <c r="I14" s="50"/>
      <c r="J14" s="34"/>
      <c r="K14" s="51"/>
    </row>
    <row r="15" spans="1:14">
      <c r="A15" s="123"/>
      <c r="B15" s="124"/>
      <c r="C15" s="128"/>
      <c r="D15" s="34"/>
      <c r="E15" s="49"/>
      <c r="F15" s="34"/>
      <c r="G15" s="50"/>
      <c r="H15" s="34"/>
      <c r="I15" s="50"/>
      <c r="J15" s="34"/>
      <c r="K15" s="51"/>
    </row>
    <row r="16" spans="1:14">
      <c r="A16" s="123"/>
      <c r="B16" s="124"/>
      <c r="C16" s="128"/>
      <c r="D16" s="34"/>
      <c r="E16" s="49"/>
      <c r="F16" s="34"/>
      <c r="G16" s="50"/>
      <c r="H16" s="34"/>
      <c r="I16" s="50"/>
      <c r="J16" s="34"/>
      <c r="K16" s="51"/>
    </row>
    <row r="17" spans="1:11">
      <c r="A17" s="123"/>
      <c r="B17" s="124"/>
      <c r="C17" s="128"/>
      <c r="D17" s="34"/>
      <c r="E17" s="49"/>
      <c r="F17" s="34"/>
      <c r="G17" s="50"/>
      <c r="H17" s="34"/>
      <c r="I17" s="50"/>
      <c r="J17" s="34"/>
      <c r="K17" s="51"/>
    </row>
    <row r="18" spans="1:11">
      <c r="A18" s="123"/>
      <c r="B18" s="124"/>
      <c r="C18" s="128"/>
      <c r="D18" s="34"/>
      <c r="E18" s="49"/>
      <c r="F18" s="34"/>
      <c r="G18" s="50"/>
      <c r="H18" s="34"/>
      <c r="I18" s="50"/>
      <c r="J18" s="34"/>
      <c r="K18" s="51"/>
    </row>
    <row r="19" spans="1:11">
      <c r="A19" s="123"/>
      <c r="B19" s="124"/>
      <c r="C19" s="128"/>
      <c r="D19" s="34"/>
      <c r="E19" s="49"/>
      <c r="F19" s="34"/>
      <c r="G19" s="50"/>
      <c r="H19" s="34"/>
      <c r="I19" s="50"/>
      <c r="J19" s="34"/>
      <c r="K19" s="51"/>
    </row>
    <row r="20" spans="1:11">
      <c r="A20" s="123"/>
      <c r="B20" s="124"/>
      <c r="C20" s="128"/>
      <c r="D20" s="34"/>
      <c r="E20" s="49"/>
      <c r="F20" s="34"/>
      <c r="G20" s="50"/>
      <c r="H20" s="34"/>
      <c r="I20" s="50"/>
      <c r="J20" s="34"/>
      <c r="K20" s="51"/>
    </row>
    <row r="21" spans="1:11">
      <c r="A21" s="123"/>
      <c r="B21" s="124"/>
      <c r="C21" s="128"/>
      <c r="D21" s="34"/>
      <c r="E21" s="49"/>
      <c r="F21" s="34"/>
      <c r="G21" s="50"/>
      <c r="H21" s="34"/>
      <c r="I21" s="50"/>
      <c r="J21" s="34"/>
      <c r="K21" s="51"/>
    </row>
    <row r="22" spans="1:11">
      <c r="A22" s="123"/>
      <c r="B22" s="124"/>
      <c r="C22" s="128"/>
      <c r="D22" s="34"/>
      <c r="E22" s="49"/>
      <c r="F22" s="34"/>
      <c r="G22" s="50"/>
      <c r="H22" s="34"/>
      <c r="I22" s="50"/>
      <c r="J22" s="34"/>
      <c r="K22" s="51"/>
    </row>
    <row r="23" spans="1:11">
      <c r="A23" s="123"/>
      <c r="B23" s="124"/>
      <c r="C23" s="128"/>
      <c r="D23" s="34"/>
      <c r="E23" s="49"/>
      <c r="F23" s="34"/>
      <c r="G23" s="50"/>
      <c r="H23" s="34"/>
      <c r="I23" s="50"/>
      <c r="J23" s="34"/>
      <c r="K23" s="51"/>
    </row>
    <row r="24" spans="1:11">
      <c r="A24" s="123"/>
      <c r="B24" s="124"/>
      <c r="C24" s="128"/>
      <c r="D24" s="34"/>
      <c r="E24" s="49"/>
      <c r="F24" s="34"/>
      <c r="G24" s="50"/>
      <c r="H24" s="34"/>
      <c r="I24" s="50"/>
      <c r="J24" s="34"/>
      <c r="K24" s="51"/>
    </row>
    <row r="25" spans="1:11">
      <c r="A25" s="123"/>
      <c r="B25" s="124"/>
      <c r="C25" s="128"/>
      <c r="D25" s="34"/>
      <c r="E25" s="49"/>
      <c r="F25" s="34"/>
      <c r="G25" s="50"/>
      <c r="H25" s="34"/>
      <c r="I25" s="50"/>
      <c r="J25" s="34"/>
      <c r="K25" s="51"/>
    </row>
    <row r="26" spans="1:11">
      <c r="A26" s="123"/>
      <c r="B26" s="124"/>
      <c r="C26" s="128"/>
      <c r="D26" s="34"/>
      <c r="E26" s="49"/>
      <c r="F26" s="34"/>
      <c r="G26" s="50"/>
      <c r="H26" s="34"/>
      <c r="I26" s="50"/>
      <c r="J26" s="34"/>
      <c r="K26" s="51"/>
    </row>
    <row r="27" spans="1:11">
      <c r="A27" s="123"/>
      <c r="B27" s="124"/>
      <c r="C27" s="128"/>
      <c r="D27" s="34"/>
      <c r="E27" s="49"/>
      <c r="F27" s="34"/>
      <c r="G27" s="50"/>
      <c r="H27" s="34"/>
      <c r="I27" s="50"/>
      <c r="J27" s="34"/>
      <c r="K27" s="51"/>
    </row>
    <row r="28" spans="1:11">
      <c r="A28" s="123"/>
      <c r="B28" s="124"/>
      <c r="C28" s="128"/>
      <c r="D28" s="34"/>
      <c r="E28" s="49"/>
      <c r="F28" s="34"/>
      <c r="G28" s="50"/>
      <c r="H28" s="34"/>
      <c r="I28" s="50"/>
      <c r="J28" s="34"/>
      <c r="K28" s="51"/>
    </row>
    <row r="29" spans="1:11">
      <c r="A29" s="123"/>
      <c r="B29" s="124"/>
      <c r="C29" s="128"/>
      <c r="D29" s="34"/>
      <c r="E29" s="49"/>
      <c r="F29" s="34"/>
      <c r="G29" s="50"/>
      <c r="H29" s="34"/>
      <c r="I29" s="50"/>
      <c r="J29" s="34"/>
      <c r="K29" s="51"/>
    </row>
    <row r="30" spans="1:11">
      <c r="A30" s="123"/>
      <c r="B30" s="124"/>
      <c r="C30" s="128"/>
      <c r="D30" s="34"/>
      <c r="E30" s="49"/>
      <c r="F30" s="34"/>
      <c r="G30" s="50"/>
      <c r="H30" s="34"/>
      <c r="I30" s="50"/>
      <c r="J30" s="34"/>
      <c r="K30" s="51"/>
    </row>
    <row r="31" spans="1:11">
      <c r="A31" s="123"/>
      <c r="B31" s="124"/>
      <c r="C31" s="128"/>
      <c r="D31" s="34"/>
      <c r="E31" s="49"/>
      <c r="F31" s="34"/>
      <c r="G31" s="50"/>
      <c r="H31" s="34"/>
      <c r="I31" s="50"/>
      <c r="J31" s="34"/>
      <c r="K31" s="51"/>
    </row>
    <row r="32" spans="1:11">
      <c r="A32" s="123"/>
      <c r="B32" s="124"/>
      <c r="C32" s="128"/>
      <c r="D32" s="34"/>
      <c r="E32" s="49"/>
      <c r="F32" s="34"/>
      <c r="G32" s="50"/>
      <c r="H32" s="34"/>
      <c r="I32" s="50"/>
      <c r="J32" s="34"/>
      <c r="K32" s="51"/>
    </row>
    <row r="33" spans="1:11">
      <c r="A33" s="123"/>
      <c r="B33" s="124"/>
      <c r="C33" s="128"/>
      <c r="D33" s="34"/>
      <c r="E33" s="49"/>
      <c r="F33" s="34"/>
      <c r="G33" s="50"/>
      <c r="H33" s="34"/>
      <c r="I33" s="50"/>
      <c r="J33" s="34"/>
      <c r="K33" s="51"/>
    </row>
    <row r="34" spans="1:11">
      <c r="A34" s="123"/>
      <c r="B34" s="124"/>
      <c r="C34" s="128"/>
      <c r="D34" s="34"/>
      <c r="E34" s="49"/>
      <c r="F34" s="34"/>
      <c r="G34" s="50"/>
      <c r="H34" s="34"/>
      <c r="I34" s="50"/>
      <c r="J34" s="34"/>
      <c r="K34" s="51"/>
    </row>
    <row r="35" spans="1:11">
      <c r="A35" s="129"/>
      <c r="B35" s="130"/>
      <c r="C35" s="131"/>
      <c r="D35" s="11"/>
      <c r="E35" s="52"/>
      <c r="F35" s="11"/>
      <c r="G35" s="246"/>
      <c r="H35" s="11"/>
      <c r="I35" s="246"/>
      <c r="J35" s="11"/>
      <c r="K35" s="247"/>
    </row>
    <row r="36" spans="1:11" ht="17" thickBot="1">
      <c r="A36" s="1025" t="s">
        <v>430</v>
      </c>
      <c r="B36" s="1026"/>
      <c r="C36" s="1026"/>
      <c r="D36" s="1026"/>
      <c r="E36" s="1026"/>
      <c r="F36" s="1026"/>
      <c r="G36" s="1026"/>
      <c r="H36" s="1027"/>
      <c r="I36" s="264"/>
      <c r="K36" s="264"/>
    </row>
    <row r="37" spans="1:11">
      <c r="A37" s="1028" t="s">
        <v>431</v>
      </c>
      <c r="B37" s="1029"/>
      <c r="C37" s="1030" t="s">
        <v>432</v>
      </c>
      <c r="D37" s="1029"/>
      <c r="E37" s="1031"/>
      <c r="F37" s="1029" t="s">
        <v>423</v>
      </c>
      <c r="G37" s="1029"/>
      <c r="H37" s="1038"/>
      <c r="I37" s="264"/>
      <c r="K37" s="264"/>
    </row>
    <row r="38" spans="1:11">
      <c r="A38" s="261" t="s">
        <v>433</v>
      </c>
      <c r="B38" s="1">
        <f>SUMIF(B12:B35,References!I3,C12:C35)</f>
        <v>0</v>
      </c>
      <c r="C38" s="1032" t="s">
        <v>433</v>
      </c>
      <c r="D38" s="1033"/>
      <c r="E38" s="14">
        <f>SUMIF(B12:B35,References!I4,C12:C35)</f>
        <v>0</v>
      </c>
      <c r="F38" s="1037" t="s">
        <v>433</v>
      </c>
      <c r="G38" s="1037"/>
      <c r="H38" s="23">
        <f>SUMIF(B12:B35,References!I5,C12:C35)</f>
        <v>0</v>
      </c>
      <c r="I38" s="264"/>
      <c r="K38" s="264"/>
    </row>
    <row r="39" spans="1:11" ht="16">
      <c r="A39" s="132" t="str">
        <f>IF(SUM(D12:D30)&gt;0,"Total "&amp;D11,IF(SUM(E12:E30)&gt;0,"Total "&amp;E11,IF(SUM(F12:F30)&gt;0,"Total "&amp;F11,"")))</f>
        <v/>
      </c>
      <c r="B39" s="133" t="str">
        <f>IF(SUM(D12:D30)&gt;0,SUM(D12:D30),IF(SUM(E12:E30)&gt;0,SUM(E12:E30),IF(SUM(F12:F30)&gt;0,SUM(F12:F30),"")))</f>
        <v/>
      </c>
      <c r="C39" s="1034" t="s">
        <v>434</v>
      </c>
      <c r="D39" s="1035"/>
      <c r="E39" s="15" t="str">
        <f>IF(SUM(H12:H36)&gt;0,SUM(H12:H36),"")</f>
        <v/>
      </c>
      <c r="F39" s="1035" t="s">
        <v>435</v>
      </c>
      <c r="G39" s="1035"/>
      <c r="H39" s="134" t="str">
        <f>IF(SUM(J12:J39)&gt;0,SUM(J12:J39),"")</f>
        <v/>
      </c>
    </row>
    <row r="40" spans="1:11" ht="16">
      <c r="A40" s="132" t="str">
        <f>IF(SUM(D12:D30)&gt;0,"Percent of "&amp;D11,IF(SUM(E12:E30)&gt;0,"Percent of "&amp;E11,IF(SUM(F12:F30)&gt;0,"Percent of "&amp;F11,"")))</f>
        <v/>
      </c>
      <c r="B40" s="135" t="str">
        <f>IF(B39="","",B39/B38)</f>
        <v/>
      </c>
      <c r="C40" s="1034" t="s">
        <v>436</v>
      </c>
      <c r="D40" s="1035"/>
      <c r="E40" s="285" t="str">
        <f>IF(E39="","",E39/E38)</f>
        <v/>
      </c>
      <c r="F40" s="1035" t="s">
        <v>437</v>
      </c>
      <c r="G40" s="1035"/>
      <c r="H40" s="136" t="str">
        <f>IF(H39="","",H39/H38)</f>
        <v/>
      </c>
    </row>
    <row r="41" spans="1:11" ht="32">
      <c r="A41" s="132" t="s">
        <v>438</v>
      </c>
      <c r="B41" s="133">
        <f>SUMIF('EQ 11.1 - Daylighting'!G12:G35,References!B3,'EQ 11.1 - Daylighting'!D12:F35)</f>
        <v>0</v>
      </c>
      <c r="C41" s="1034" t="s">
        <v>438</v>
      </c>
      <c r="D41" s="1035"/>
      <c r="E41" s="15">
        <f>SUMIF(I12:I35,References!B3,'EQ 11.1 - Daylighting'!C12:C35)</f>
        <v>0</v>
      </c>
      <c r="F41" s="1035" t="s">
        <v>438</v>
      </c>
      <c r="G41" s="1035"/>
      <c r="H41" s="134">
        <f>SUMIF(K12:K35,References!B3,'EQ 11.1 - Daylighting'!C12:C35)</f>
        <v>0</v>
      </c>
    </row>
    <row r="42" spans="1:11" ht="33" thickBot="1">
      <c r="A42" s="26" t="s">
        <v>439</v>
      </c>
      <c r="B42" s="24">
        <f>IFERROR(B41/B38,0)</f>
        <v>0</v>
      </c>
      <c r="C42" s="1036" t="s">
        <v>439</v>
      </c>
      <c r="D42" s="1024"/>
      <c r="E42" s="28">
        <f>IFERROR(E41/E38,0)</f>
        <v>0</v>
      </c>
      <c r="F42" s="1024" t="s">
        <v>439</v>
      </c>
      <c r="G42" s="1024"/>
      <c r="H42" s="25">
        <f>IFERROR(H41/H38,0)</f>
        <v>0</v>
      </c>
    </row>
  </sheetData>
  <sheetProtection sheet="1" insertRows="0"/>
  <sortState xmlns:xlrd2="http://schemas.microsoft.com/office/spreadsheetml/2017/richdata2" ref="A8:K31">
    <sortCondition ref="B8:B31"/>
  </sortState>
  <mergeCells count="25">
    <mergeCell ref="A1:N1"/>
    <mergeCell ref="A2:N2"/>
    <mergeCell ref="D10:F10"/>
    <mergeCell ref="H10:I10"/>
    <mergeCell ref="J10:K10"/>
    <mergeCell ref="D9:G9"/>
    <mergeCell ref="H9:K9"/>
    <mergeCell ref="A6:B6"/>
    <mergeCell ref="A7:B7"/>
    <mergeCell ref="A4:N4"/>
    <mergeCell ref="F42:G42"/>
    <mergeCell ref="A3:N3"/>
    <mergeCell ref="A36:H36"/>
    <mergeCell ref="A37:B37"/>
    <mergeCell ref="C37:E37"/>
    <mergeCell ref="C38:D38"/>
    <mergeCell ref="C39:D39"/>
    <mergeCell ref="C40:D40"/>
    <mergeCell ref="C42:D42"/>
    <mergeCell ref="C41:D41"/>
    <mergeCell ref="F38:G38"/>
    <mergeCell ref="F39:G39"/>
    <mergeCell ref="F40:G40"/>
    <mergeCell ref="F41:G41"/>
    <mergeCell ref="F37:H37"/>
  </mergeCells>
  <conditionalFormatting sqref="A12:K35">
    <cfRule type="expression" dxfId="5" priority="1">
      <formula>MOD(ROW(),2)=1</formula>
    </cfRule>
  </conditionalFormatting>
  <pageMargins left="0.7" right="0.7" top="0.75" bottom="0.75" header="0.3" footer="0.3"/>
  <pageSetup paperSize="3" orientation="landscape"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References!$I$2:$I$5</xm:f>
          </x14:formula1>
          <xm:sqref>B12:B35</xm:sqref>
        </x14:dataValidation>
        <x14:dataValidation type="list" allowBlank="1" showInputMessage="1" showErrorMessage="1" xr:uid="{00000000-0002-0000-0500-000001000000}">
          <x14:formula1>
            <xm:f>References!$B$2:$B$3</xm:f>
          </x14:formula1>
          <xm:sqref>K12:K38 I12:I38 G12:G35</xm:sqref>
        </x14:dataValidation>
        <x14:dataValidation type="list" allowBlank="1" showInputMessage="1" showErrorMessage="1" xr:uid="{00000000-0002-0000-0500-000002000000}">
          <x14:formula1>
            <xm:f>References!$F$18:$F$19</xm:f>
          </x14:formula1>
          <xm:sqref>C6:C7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J71"/>
  <sheetViews>
    <sheetView zoomScale="75" zoomScaleNormal="75" workbookViewId="0">
      <selection activeCell="A16" sqref="A16"/>
    </sheetView>
  </sheetViews>
  <sheetFormatPr baseColWidth="10" defaultColWidth="9.1640625" defaultRowHeight="15"/>
  <cols>
    <col min="1" max="1" width="25.33203125" style="1" customWidth="1"/>
    <col min="2" max="2" width="14.5" style="1" customWidth="1"/>
    <col min="3" max="3" width="15.6640625" style="1" customWidth="1"/>
    <col min="4" max="4" width="19.6640625" style="1" customWidth="1"/>
    <col min="5" max="5" width="22.83203125" style="1" customWidth="1"/>
    <col min="6" max="6" width="20.33203125" style="1" customWidth="1"/>
    <col min="7" max="7" width="20.83203125" style="1" customWidth="1"/>
    <col min="8" max="8" width="20.5" style="1" customWidth="1"/>
    <col min="9" max="9" width="19" style="1" customWidth="1"/>
    <col min="10" max="10" width="20.5" style="1" customWidth="1"/>
    <col min="11" max="16384" width="9.1640625" style="1"/>
  </cols>
  <sheetData>
    <row r="1" spans="1:10" ht="21">
      <c r="A1" s="971" t="s">
        <v>216</v>
      </c>
      <c r="B1" s="971"/>
      <c r="C1" s="971"/>
      <c r="D1" s="971"/>
      <c r="E1" s="971"/>
      <c r="F1" s="971"/>
      <c r="G1" s="971"/>
      <c r="H1" s="971"/>
      <c r="I1" s="971"/>
      <c r="J1" s="971"/>
    </row>
    <row r="2" spans="1:10" ht="21">
      <c r="A2" s="972" t="s">
        <v>217</v>
      </c>
      <c r="B2" s="972"/>
      <c r="C2" s="972"/>
      <c r="D2" s="972"/>
      <c r="E2" s="972"/>
      <c r="F2" s="972"/>
      <c r="G2" s="972"/>
      <c r="H2" s="972"/>
      <c r="I2" s="972"/>
      <c r="J2" s="972"/>
    </row>
    <row r="3" spans="1:10" ht="21">
      <c r="A3" s="974" t="s">
        <v>440</v>
      </c>
      <c r="B3" s="974"/>
      <c r="C3" s="974"/>
      <c r="D3" s="974"/>
      <c r="E3" s="974"/>
      <c r="F3" s="974"/>
      <c r="G3" s="974"/>
      <c r="H3" s="974"/>
      <c r="I3" s="974"/>
      <c r="J3" s="974"/>
    </row>
    <row r="4" spans="1:10" ht="30" customHeight="1">
      <c r="A4" s="1047" t="s">
        <v>441</v>
      </c>
      <c r="B4" s="1047"/>
      <c r="C4" s="1047"/>
      <c r="D4" s="1047"/>
      <c r="E4" s="1047"/>
      <c r="F4" s="1047"/>
      <c r="G4" s="1047"/>
      <c r="H4" s="1047"/>
      <c r="I4" s="1047"/>
      <c r="J4" s="1047"/>
    </row>
    <row r="5" spans="1:10">
      <c r="A5" s="1057" t="s">
        <v>442</v>
      </c>
      <c r="B5" s="1061" t="s">
        <v>443</v>
      </c>
      <c r="C5" s="1059" t="s">
        <v>444</v>
      </c>
      <c r="D5" s="1059" t="s">
        <v>445</v>
      </c>
      <c r="E5" s="1057" t="s">
        <v>446</v>
      </c>
      <c r="F5" s="1059" t="s">
        <v>447</v>
      </c>
      <c r="G5" s="1056" t="s">
        <v>448</v>
      </c>
      <c r="H5" s="1057"/>
      <c r="I5" s="1061" t="s">
        <v>449</v>
      </c>
      <c r="J5" s="1059" t="s">
        <v>450</v>
      </c>
    </row>
    <row r="6" spans="1:10" ht="16">
      <c r="A6" s="1058"/>
      <c r="B6" s="1062"/>
      <c r="C6" s="1060"/>
      <c r="D6" s="1060"/>
      <c r="E6" s="1058"/>
      <c r="F6" s="1060"/>
      <c r="G6" s="33" t="s">
        <v>451</v>
      </c>
      <c r="H6" s="262" t="s">
        <v>452</v>
      </c>
      <c r="I6" s="1062"/>
      <c r="J6" s="1060"/>
    </row>
    <row r="7" spans="1:10" ht="16">
      <c r="A7" s="842"/>
      <c r="B7" s="111"/>
      <c r="C7" s="112"/>
      <c r="D7" s="111"/>
      <c r="E7" s="113"/>
      <c r="F7" s="53" t="str">
        <f>IF(B7*C7=0,"",B7*C7)</f>
        <v/>
      </c>
      <c r="G7" s="54" t="str">
        <f>IF(B7*C7=0,"",IF(D7="","Enter View Window Area",D7/0.07))</f>
        <v/>
      </c>
      <c r="H7" s="53" t="str">
        <f>IF(B7*C7=0,"",IF(E7="","Enter View Window Width",E7/0.01))</f>
        <v/>
      </c>
      <c r="I7" s="53" t="str">
        <f>IF(IFERROR(B7*G7*H7,"")&lt;&gt;"",MIN(G7:H7,B7),"")</f>
        <v/>
      </c>
      <c r="J7" s="55" t="str">
        <f>IF(I7="","",I7*C7)</f>
        <v/>
      </c>
    </row>
    <row r="8" spans="1:10" ht="16">
      <c r="A8" s="843"/>
      <c r="B8" s="115"/>
      <c r="C8" s="116"/>
      <c r="D8" s="115"/>
      <c r="E8" s="117"/>
      <c r="F8" s="32" t="str">
        <f t="shared" ref="F8:F67" si="0">IF(B8*C8=0,"",B8*C8)</f>
        <v/>
      </c>
      <c r="G8" s="31" t="str">
        <f t="shared" ref="G8:G67" si="1">IF(B8*C8=0,"",IF(D8="","Enter View Window Area",D8/0.07))</f>
        <v/>
      </c>
      <c r="H8" s="32" t="str">
        <f t="shared" ref="H8:H67" si="2">IF(B8*C8=0,"",IF(E8="","Enter View Window Width",E8/0.01))</f>
        <v/>
      </c>
      <c r="I8" s="32" t="str">
        <f t="shared" ref="I8:I67" si="3">IF(IFERROR(B8*G8*H8,"")&lt;&gt;"",MIN(G8:H8,B8),"")</f>
        <v/>
      </c>
      <c r="J8" s="56" t="str">
        <f t="shared" ref="J8:J67" si="4">IF(I8="","",I8*C8)</f>
        <v/>
      </c>
    </row>
    <row r="9" spans="1:10" ht="16">
      <c r="A9" s="843"/>
      <c r="B9" s="115"/>
      <c r="C9" s="116"/>
      <c r="D9" s="115"/>
      <c r="E9" s="117"/>
      <c r="F9" s="32" t="str">
        <f t="shared" si="0"/>
        <v/>
      </c>
      <c r="G9" s="31" t="str">
        <f t="shared" si="1"/>
        <v/>
      </c>
      <c r="H9" s="32" t="str">
        <f t="shared" si="2"/>
        <v/>
      </c>
      <c r="I9" s="32" t="str">
        <f t="shared" si="3"/>
        <v/>
      </c>
      <c r="J9" s="56" t="str">
        <f t="shared" si="4"/>
        <v/>
      </c>
    </row>
    <row r="10" spans="1:10" ht="16">
      <c r="A10" s="843"/>
      <c r="B10" s="115"/>
      <c r="C10" s="116"/>
      <c r="D10" s="115"/>
      <c r="E10" s="117"/>
      <c r="F10" s="32" t="str">
        <f t="shared" si="0"/>
        <v/>
      </c>
      <c r="G10" s="31" t="str">
        <f t="shared" si="1"/>
        <v/>
      </c>
      <c r="H10" s="32" t="str">
        <f t="shared" si="2"/>
        <v/>
      </c>
      <c r="I10" s="32" t="str">
        <f t="shared" si="3"/>
        <v/>
      </c>
      <c r="J10" s="56" t="str">
        <f t="shared" si="4"/>
        <v/>
      </c>
    </row>
    <row r="11" spans="1:10" ht="16">
      <c r="A11" s="843"/>
      <c r="B11" s="115"/>
      <c r="C11" s="116"/>
      <c r="D11" s="115"/>
      <c r="E11" s="117"/>
      <c r="F11" s="32" t="str">
        <f t="shared" si="0"/>
        <v/>
      </c>
      <c r="G11" s="31" t="str">
        <f t="shared" si="1"/>
        <v/>
      </c>
      <c r="H11" s="32" t="str">
        <f t="shared" si="2"/>
        <v/>
      </c>
      <c r="I11" s="32" t="str">
        <f t="shared" si="3"/>
        <v/>
      </c>
      <c r="J11" s="56" t="str">
        <f t="shared" si="4"/>
        <v/>
      </c>
    </row>
    <row r="12" spans="1:10" ht="16">
      <c r="A12" s="843"/>
      <c r="B12" s="115"/>
      <c r="C12" s="116"/>
      <c r="D12" s="115"/>
      <c r="E12" s="117"/>
      <c r="F12" s="32" t="str">
        <f t="shared" si="0"/>
        <v/>
      </c>
      <c r="G12" s="31" t="str">
        <f t="shared" si="1"/>
        <v/>
      </c>
      <c r="H12" s="32" t="str">
        <f t="shared" si="2"/>
        <v/>
      </c>
      <c r="I12" s="32" t="str">
        <f t="shared" si="3"/>
        <v/>
      </c>
      <c r="J12" s="56" t="str">
        <f t="shared" si="4"/>
        <v/>
      </c>
    </row>
    <row r="13" spans="1:10" ht="16">
      <c r="A13" s="843"/>
      <c r="B13" s="115"/>
      <c r="C13" s="116"/>
      <c r="D13" s="115"/>
      <c r="E13" s="117"/>
      <c r="F13" s="32" t="str">
        <f t="shared" si="0"/>
        <v/>
      </c>
      <c r="G13" s="31" t="str">
        <f t="shared" si="1"/>
        <v/>
      </c>
      <c r="H13" s="32" t="str">
        <f t="shared" si="2"/>
        <v/>
      </c>
      <c r="I13" s="32" t="str">
        <f t="shared" si="3"/>
        <v/>
      </c>
      <c r="J13" s="56" t="str">
        <f t="shared" si="4"/>
        <v/>
      </c>
    </row>
    <row r="14" spans="1:10" ht="16">
      <c r="A14" s="843"/>
      <c r="B14" s="115"/>
      <c r="C14" s="116"/>
      <c r="D14" s="115"/>
      <c r="E14" s="117"/>
      <c r="F14" s="32" t="str">
        <f t="shared" si="0"/>
        <v/>
      </c>
      <c r="G14" s="31" t="str">
        <f t="shared" si="1"/>
        <v/>
      </c>
      <c r="H14" s="32" t="str">
        <f t="shared" si="2"/>
        <v/>
      </c>
      <c r="I14" s="32" t="str">
        <f t="shared" si="3"/>
        <v/>
      </c>
      <c r="J14" s="56" t="str">
        <f t="shared" si="4"/>
        <v/>
      </c>
    </row>
    <row r="15" spans="1:10" ht="16">
      <c r="A15" s="843"/>
      <c r="B15" s="115"/>
      <c r="C15" s="116"/>
      <c r="D15" s="115"/>
      <c r="E15" s="117"/>
      <c r="F15" s="32" t="str">
        <f t="shared" si="0"/>
        <v/>
      </c>
      <c r="G15" s="31" t="str">
        <f t="shared" si="1"/>
        <v/>
      </c>
      <c r="H15" s="32" t="str">
        <f t="shared" si="2"/>
        <v/>
      </c>
      <c r="I15" s="32" t="str">
        <f t="shared" si="3"/>
        <v/>
      </c>
      <c r="J15" s="56" t="str">
        <f t="shared" si="4"/>
        <v/>
      </c>
    </row>
    <row r="16" spans="1:10" ht="16">
      <c r="A16" s="843"/>
      <c r="B16" s="115"/>
      <c r="C16" s="116"/>
      <c r="D16" s="115"/>
      <c r="E16" s="117"/>
      <c r="F16" s="32" t="str">
        <f t="shared" si="0"/>
        <v/>
      </c>
      <c r="G16" s="31" t="str">
        <f t="shared" si="1"/>
        <v/>
      </c>
      <c r="H16" s="32" t="str">
        <f t="shared" si="2"/>
        <v/>
      </c>
      <c r="I16" s="32" t="str">
        <f t="shared" si="3"/>
        <v/>
      </c>
      <c r="J16" s="56" t="str">
        <f t="shared" si="4"/>
        <v/>
      </c>
    </row>
    <row r="17" spans="1:10" ht="16">
      <c r="A17" s="843"/>
      <c r="B17" s="115"/>
      <c r="C17" s="116"/>
      <c r="D17" s="115"/>
      <c r="E17" s="117"/>
      <c r="F17" s="32" t="str">
        <f t="shared" si="0"/>
        <v/>
      </c>
      <c r="G17" s="31" t="str">
        <f t="shared" si="1"/>
        <v/>
      </c>
      <c r="H17" s="32" t="str">
        <f t="shared" si="2"/>
        <v/>
      </c>
      <c r="I17" s="32" t="str">
        <f t="shared" si="3"/>
        <v/>
      </c>
      <c r="J17" s="56" t="str">
        <f t="shared" si="4"/>
        <v/>
      </c>
    </row>
    <row r="18" spans="1:10" ht="16">
      <c r="A18" s="843"/>
      <c r="B18" s="115"/>
      <c r="C18" s="116"/>
      <c r="D18" s="115"/>
      <c r="E18" s="117"/>
      <c r="F18" s="32" t="str">
        <f t="shared" si="0"/>
        <v/>
      </c>
      <c r="G18" s="31" t="str">
        <f t="shared" si="1"/>
        <v/>
      </c>
      <c r="H18" s="32" t="str">
        <f t="shared" si="2"/>
        <v/>
      </c>
      <c r="I18" s="32" t="str">
        <f t="shared" si="3"/>
        <v/>
      </c>
      <c r="J18" s="56" t="str">
        <f t="shared" si="4"/>
        <v/>
      </c>
    </row>
    <row r="19" spans="1:10" ht="16">
      <c r="A19" s="843"/>
      <c r="B19" s="115"/>
      <c r="C19" s="116"/>
      <c r="D19" s="115"/>
      <c r="E19" s="117"/>
      <c r="F19" s="32" t="str">
        <f t="shared" si="0"/>
        <v/>
      </c>
      <c r="G19" s="31" t="str">
        <f t="shared" si="1"/>
        <v/>
      </c>
      <c r="H19" s="32" t="str">
        <f t="shared" si="2"/>
        <v/>
      </c>
      <c r="I19" s="32" t="str">
        <f t="shared" si="3"/>
        <v/>
      </c>
      <c r="J19" s="56" t="str">
        <f t="shared" si="4"/>
        <v/>
      </c>
    </row>
    <row r="20" spans="1:10" ht="16">
      <c r="A20" s="843"/>
      <c r="B20" s="115"/>
      <c r="C20" s="116"/>
      <c r="D20" s="115"/>
      <c r="E20" s="117"/>
      <c r="F20" s="32" t="str">
        <f t="shared" si="0"/>
        <v/>
      </c>
      <c r="G20" s="31" t="str">
        <f t="shared" si="1"/>
        <v/>
      </c>
      <c r="H20" s="32" t="str">
        <f t="shared" si="2"/>
        <v/>
      </c>
      <c r="I20" s="32" t="str">
        <f t="shared" si="3"/>
        <v/>
      </c>
      <c r="J20" s="56" t="str">
        <f t="shared" si="4"/>
        <v/>
      </c>
    </row>
    <row r="21" spans="1:10" ht="16">
      <c r="A21" s="843"/>
      <c r="B21" s="115"/>
      <c r="C21" s="116"/>
      <c r="D21" s="115"/>
      <c r="E21" s="117"/>
      <c r="F21" s="32" t="str">
        <f t="shared" si="0"/>
        <v/>
      </c>
      <c r="G21" s="31" t="str">
        <f t="shared" si="1"/>
        <v/>
      </c>
      <c r="H21" s="32" t="str">
        <f t="shared" si="2"/>
        <v/>
      </c>
      <c r="I21" s="32" t="str">
        <f t="shared" si="3"/>
        <v/>
      </c>
      <c r="J21" s="56" t="str">
        <f t="shared" si="4"/>
        <v/>
      </c>
    </row>
    <row r="22" spans="1:10" ht="16">
      <c r="A22" s="843"/>
      <c r="B22" s="115"/>
      <c r="C22" s="116"/>
      <c r="D22" s="115"/>
      <c r="E22" s="117"/>
      <c r="F22" s="32" t="str">
        <f t="shared" si="0"/>
        <v/>
      </c>
      <c r="G22" s="31" t="str">
        <f t="shared" si="1"/>
        <v/>
      </c>
      <c r="H22" s="32" t="str">
        <f t="shared" si="2"/>
        <v/>
      </c>
      <c r="I22" s="32" t="str">
        <f t="shared" si="3"/>
        <v/>
      </c>
      <c r="J22" s="56" t="str">
        <f t="shared" si="4"/>
        <v/>
      </c>
    </row>
    <row r="23" spans="1:10" ht="16">
      <c r="A23" s="843"/>
      <c r="B23" s="115"/>
      <c r="C23" s="116"/>
      <c r="D23" s="115"/>
      <c r="E23" s="117"/>
      <c r="F23" s="32" t="str">
        <f t="shared" si="0"/>
        <v/>
      </c>
      <c r="G23" s="31" t="str">
        <f t="shared" si="1"/>
        <v/>
      </c>
      <c r="H23" s="32" t="str">
        <f t="shared" si="2"/>
        <v/>
      </c>
      <c r="I23" s="32" t="str">
        <f t="shared" si="3"/>
        <v/>
      </c>
      <c r="J23" s="56" t="str">
        <f t="shared" si="4"/>
        <v/>
      </c>
    </row>
    <row r="24" spans="1:10">
      <c r="A24" s="118"/>
      <c r="B24" s="115"/>
      <c r="C24" s="116"/>
      <c r="D24" s="115"/>
      <c r="E24" s="117"/>
      <c r="F24" s="32" t="str">
        <f>IF(B24*C24=0,"",B24*C24)</f>
        <v/>
      </c>
      <c r="G24" s="31" t="str">
        <f>IF(B24*C24=0,"",IF(D24="","Enter View Window Area",D24/0.07))</f>
        <v/>
      </c>
      <c r="H24" s="32" t="str">
        <f>IF(B24*C24=0,"",IF(E24="","Enter View Window Width",E24/0.01))</f>
        <v/>
      </c>
      <c r="I24" s="32" t="str">
        <f>IF(IFERROR(B24*G24*H24,"")&lt;&gt;"",MIN(G24:H24,B24),"")</f>
        <v/>
      </c>
      <c r="J24" s="56" t="str">
        <f>IF(I24="","",I24*C24)</f>
        <v/>
      </c>
    </row>
    <row r="25" spans="1:10">
      <c r="A25" s="114"/>
      <c r="B25" s="115"/>
      <c r="C25" s="116"/>
      <c r="D25" s="115"/>
      <c r="E25" s="117"/>
      <c r="F25" s="32" t="str">
        <f>IF(B25*C25=0,"",B25*C25)</f>
        <v/>
      </c>
      <c r="G25" s="31" t="str">
        <f>IF(B25*C25=0,"",IF(D25="","Enter View Window Area",D25/0.07))</f>
        <v/>
      </c>
      <c r="H25" s="32" t="str">
        <f>IF(B25*C25=0,"",IF(E25="","Enter View Window Width",E25/0.01))</f>
        <v/>
      </c>
      <c r="I25" s="32" t="str">
        <f>IF(IFERROR(B25*G25*H25,"")&lt;&gt;"",MIN(G25:H25,B25),"")</f>
        <v/>
      </c>
      <c r="J25" s="56" t="str">
        <f>IF(I25="","",I25*C25)</f>
        <v/>
      </c>
    </row>
    <row r="26" spans="1:10">
      <c r="A26" s="114"/>
      <c r="B26" s="115"/>
      <c r="C26" s="116"/>
      <c r="D26" s="115"/>
      <c r="E26" s="117"/>
      <c r="F26" s="32" t="str">
        <f t="shared" ref="F26:F39" si="5">IF(B26*C26=0,"",B26*C26)</f>
        <v/>
      </c>
      <c r="G26" s="31" t="str">
        <f t="shared" ref="G26:G39" si="6">IF(B26*C26=0,"",IF(D26="","Enter View Window Area",D26/0.07))</f>
        <v/>
      </c>
      <c r="H26" s="32" t="str">
        <f t="shared" ref="H26:H39" si="7">IF(B26*C26=0,"",IF(E26="","Enter View Window Width",E26/0.01))</f>
        <v/>
      </c>
      <c r="I26" s="32" t="str">
        <f t="shared" ref="I26:I39" si="8">IF(IFERROR(B26*G26*H26,"")&lt;&gt;"",MIN(G26:H26,B26),"")</f>
        <v/>
      </c>
      <c r="J26" s="56" t="str">
        <f t="shared" ref="J26:J39" si="9">IF(I26="","",I26*C26)</f>
        <v/>
      </c>
    </row>
    <row r="27" spans="1:10">
      <c r="A27" s="114"/>
      <c r="B27" s="115"/>
      <c r="C27" s="116"/>
      <c r="D27" s="115"/>
      <c r="E27" s="117"/>
      <c r="F27" s="32" t="str">
        <f t="shared" si="5"/>
        <v/>
      </c>
      <c r="G27" s="31" t="str">
        <f t="shared" si="6"/>
        <v/>
      </c>
      <c r="H27" s="32" t="str">
        <f t="shared" si="7"/>
        <v/>
      </c>
      <c r="I27" s="32" t="str">
        <f t="shared" si="8"/>
        <v/>
      </c>
      <c r="J27" s="56" t="str">
        <f t="shared" si="9"/>
        <v/>
      </c>
    </row>
    <row r="28" spans="1:10">
      <c r="A28" s="114"/>
      <c r="B28" s="115"/>
      <c r="C28" s="116"/>
      <c r="D28" s="115"/>
      <c r="E28" s="117"/>
      <c r="F28" s="32" t="str">
        <f t="shared" si="5"/>
        <v/>
      </c>
      <c r="G28" s="31" t="str">
        <f t="shared" si="6"/>
        <v/>
      </c>
      <c r="H28" s="32" t="str">
        <f t="shared" si="7"/>
        <v/>
      </c>
      <c r="I28" s="32" t="str">
        <f t="shared" si="8"/>
        <v/>
      </c>
      <c r="J28" s="56" t="str">
        <f t="shared" si="9"/>
        <v/>
      </c>
    </row>
    <row r="29" spans="1:10">
      <c r="A29" s="114"/>
      <c r="B29" s="115"/>
      <c r="C29" s="116"/>
      <c r="D29" s="115"/>
      <c r="E29" s="117"/>
      <c r="F29" s="32" t="str">
        <f t="shared" si="5"/>
        <v/>
      </c>
      <c r="G29" s="31" t="str">
        <f t="shared" si="6"/>
        <v/>
      </c>
      <c r="H29" s="32" t="str">
        <f t="shared" si="7"/>
        <v/>
      </c>
      <c r="I29" s="32" t="str">
        <f t="shared" si="8"/>
        <v/>
      </c>
      <c r="J29" s="56" t="str">
        <f t="shared" si="9"/>
        <v/>
      </c>
    </row>
    <row r="30" spans="1:10">
      <c r="A30" s="114"/>
      <c r="B30" s="115"/>
      <c r="C30" s="116"/>
      <c r="D30" s="115"/>
      <c r="E30" s="117"/>
      <c r="F30" s="32" t="str">
        <f t="shared" si="5"/>
        <v/>
      </c>
      <c r="G30" s="31" t="str">
        <f t="shared" si="6"/>
        <v/>
      </c>
      <c r="H30" s="32" t="str">
        <f t="shared" si="7"/>
        <v/>
      </c>
      <c r="I30" s="32" t="str">
        <f t="shared" si="8"/>
        <v/>
      </c>
      <c r="J30" s="56" t="str">
        <f t="shared" si="9"/>
        <v/>
      </c>
    </row>
    <row r="31" spans="1:10">
      <c r="A31" s="114"/>
      <c r="B31" s="115"/>
      <c r="C31" s="116"/>
      <c r="D31" s="115"/>
      <c r="E31" s="117"/>
      <c r="F31" s="32" t="str">
        <f t="shared" si="5"/>
        <v/>
      </c>
      <c r="G31" s="31" t="str">
        <f t="shared" si="6"/>
        <v/>
      </c>
      <c r="H31" s="32" t="str">
        <f t="shared" si="7"/>
        <v/>
      </c>
      <c r="I31" s="32" t="str">
        <f t="shared" si="8"/>
        <v/>
      </c>
      <c r="J31" s="56" t="str">
        <f t="shared" si="9"/>
        <v/>
      </c>
    </row>
    <row r="32" spans="1:10">
      <c r="A32" s="114"/>
      <c r="B32" s="118"/>
      <c r="C32" s="119"/>
      <c r="D32" s="118"/>
      <c r="E32" s="119"/>
      <c r="F32" s="32" t="str">
        <f t="shared" si="5"/>
        <v/>
      </c>
      <c r="G32" s="31" t="str">
        <f t="shared" si="6"/>
        <v/>
      </c>
      <c r="H32" s="32" t="str">
        <f t="shared" si="7"/>
        <v/>
      </c>
      <c r="I32" s="32" t="str">
        <f t="shared" si="8"/>
        <v/>
      </c>
      <c r="J32" s="56" t="str">
        <f t="shared" si="9"/>
        <v/>
      </c>
    </row>
    <row r="33" spans="1:10">
      <c r="A33" s="114"/>
      <c r="B33" s="118"/>
      <c r="C33" s="119"/>
      <c r="D33" s="118"/>
      <c r="E33" s="119"/>
      <c r="F33" s="32" t="str">
        <f t="shared" si="5"/>
        <v/>
      </c>
      <c r="G33" s="31" t="str">
        <f t="shared" si="6"/>
        <v/>
      </c>
      <c r="H33" s="32" t="str">
        <f t="shared" si="7"/>
        <v/>
      </c>
      <c r="I33" s="32" t="str">
        <f t="shared" si="8"/>
        <v/>
      </c>
      <c r="J33" s="56" t="str">
        <f t="shared" si="9"/>
        <v/>
      </c>
    </row>
    <row r="34" spans="1:10">
      <c r="A34" s="114"/>
      <c r="B34" s="118"/>
      <c r="C34" s="119"/>
      <c r="D34" s="118"/>
      <c r="E34" s="119"/>
      <c r="F34" s="32" t="str">
        <f t="shared" si="5"/>
        <v/>
      </c>
      <c r="G34" s="31" t="str">
        <f t="shared" si="6"/>
        <v/>
      </c>
      <c r="H34" s="32" t="str">
        <f t="shared" si="7"/>
        <v/>
      </c>
      <c r="I34" s="32" t="str">
        <f t="shared" si="8"/>
        <v/>
      </c>
      <c r="J34" s="56" t="str">
        <f t="shared" si="9"/>
        <v/>
      </c>
    </row>
    <row r="35" spans="1:10">
      <c r="A35" s="114"/>
      <c r="B35" s="118"/>
      <c r="C35" s="119"/>
      <c r="D35" s="118"/>
      <c r="E35" s="119"/>
      <c r="F35" s="32" t="str">
        <f t="shared" si="5"/>
        <v/>
      </c>
      <c r="G35" s="31" t="str">
        <f t="shared" si="6"/>
        <v/>
      </c>
      <c r="H35" s="32" t="str">
        <f t="shared" si="7"/>
        <v/>
      </c>
      <c r="I35" s="32" t="str">
        <f t="shared" si="8"/>
        <v/>
      </c>
      <c r="J35" s="56" t="str">
        <f t="shared" si="9"/>
        <v/>
      </c>
    </row>
    <row r="36" spans="1:10">
      <c r="A36" s="114"/>
      <c r="B36" s="115"/>
      <c r="C36" s="116"/>
      <c r="D36" s="115"/>
      <c r="E36" s="117"/>
      <c r="F36" s="32" t="str">
        <f t="shared" si="5"/>
        <v/>
      </c>
      <c r="G36" s="31" t="str">
        <f t="shared" si="6"/>
        <v/>
      </c>
      <c r="H36" s="32" t="str">
        <f t="shared" si="7"/>
        <v/>
      </c>
      <c r="I36" s="32" t="str">
        <f t="shared" si="8"/>
        <v/>
      </c>
      <c r="J36" s="56" t="str">
        <f t="shared" si="9"/>
        <v/>
      </c>
    </row>
    <row r="37" spans="1:10">
      <c r="A37" s="114"/>
      <c r="B37" s="115"/>
      <c r="C37" s="116"/>
      <c r="D37" s="115"/>
      <c r="E37" s="117"/>
      <c r="F37" s="32" t="str">
        <f t="shared" si="5"/>
        <v/>
      </c>
      <c r="G37" s="31" t="str">
        <f t="shared" si="6"/>
        <v/>
      </c>
      <c r="H37" s="32" t="str">
        <f t="shared" si="7"/>
        <v/>
      </c>
      <c r="I37" s="32" t="str">
        <f t="shared" si="8"/>
        <v/>
      </c>
      <c r="J37" s="56" t="str">
        <f t="shared" si="9"/>
        <v/>
      </c>
    </row>
    <row r="38" spans="1:10">
      <c r="A38" s="114"/>
      <c r="B38" s="115"/>
      <c r="C38" s="116"/>
      <c r="D38" s="115"/>
      <c r="E38" s="117"/>
      <c r="F38" s="32" t="str">
        <f t="shared" si="5"/>
        <v/>
      </c>
      <c r="G38" s="31" t="str">
        <f t="shared" si="6"/>
        <v/>
      </c>
      <c r="H38" s="32" t="str">
        <f t="shared" si="7"/>
        <v/>
      </c>
      <c r="I38" s="32" t="str">
        <f t="shared" si="8"/>
        <v/>
      </c>
      <c r="J38" s="56" t="str">
        <f t="shared" si="9"/>
        <v/>
      </c>
    </row>
    <row r="39" spans="1:10">
      <c r="A39" s="114"/>
      <c r="B39" s="115"/>
      <c r="C39" s="116"/>
      <c r="D39" s="115"/>
      <c r="E39" s="117"/>
      <c r="F39" s="32" t="str">
        <f t="shared" si="5"/>
        <v/>
      </c>
      <c r="G39" s="31" t="str">
        <f t="shared" si="6"/>
        <v/>
      </c>
      <c r="H39" s="32" t="str">
        <f t="shared" si="7"/>
        <v/>
      </c>
      <c r="I39" s="32" t="str">
        <f t="shared" si="8"/>
        <v/>
      </c>
      <c r="J39" s="56" t="str">
        <f t="shared" si="9"/>
        <v/>
      </c>
    </row>
    <row r="40" spans="1:10">
      <c r="A40" s="114"/>
      <c r="B40" s="115"/>
      <c r="C40" s="116"/>
      <c r="D40" s="115"/>
      <c r="E40" s="117"/>
      <c r="F40" s="32" t="str">
        <f t="shared" ref="F40:F49" si="10">IF(B40*C40=0,"",B40*C40)</f>
        <v/>
      </c>
      <c r="G40" s="31" t="str">
        <f t="shared" ref="G40:G49" si="11">IF(B40*C40=0,"",IF(D40="","Enter View Window Area",D40/0.07))</f>
        <v/>
      </c>
      <c r="H40" s="32" t="str">
        <f t="shared" ref="H40:H49" si="12">IF(B40*C40=0,"",IF(E40="","Enter View Window Width",E40/0.01))</f>
        <v/>
      </c>
      <c r="I40" s="32" t="str">
        <f t="shared" ref="I40:I49" si="13">IF(IFERROR(B40*G40*H40,"")&lt;&gt;"",MIN(G40:H40,B40),"")</f>
        <v/>
      </c>
      <c r="J40" s="56" t="str">
        <f t="shared" ref="J40:J49" si="14">IF(I40="","",I40*C40)</f>
        <v/>
      </c>
    </row>
    <row r="41" spans="1:10">
      <c r="A41" s="114"/>
      <c r="B41" s="115"/>
      <c r="C41" s="116"/>
      <c r="D41" s="115"/>
      <c r="E41" s="117"/>
      <c r="F41" s="32" t="str">
        <f t="shared" si="10"/>
        <v/>
      </c>
      <c r="G41" s="31" t="str">
        <f t="shared" si="11"/>
        <v/>
      </c>
      <c r="H41" s="32" t="str">
        <f t="shared" si="12"/>
        <v/>
      </c>
      <c r="I41" s="32" t="str">
        <f t="shared" si="13"/>
        <v/>
      </c>
      <c r="J41" s="56" t="str">
        <f t="shared" si="14"/>
        <v/>
      </c>
    </row>
    <row r="42" spans="1:10">
      <c r="A42" s="114"/>
      <c r="B42" s="115"/>
      <c r="C42" s="116"/>
      <c r="D42" s="115"/>
      <c r="E42" s="117"/>
      <c r="F42" s="32" t="str">
        <f t="shared" si="10"/>
        <v/>
      </c>
      <c r="G42" s="31" t="str">
        <f t="shared" si="11"/>
        <v/>
      </c>
      <c r="H42" s="32" t="str">
        <f t="shared" si="12"/>
        <v/>
      </c>
      <c r="I42" s="32" t="str">
        <f t="shared" si="13"/>
        <v/>
      </c>
      <c r="J42" s="56" t="str">
        <f t="shared" si="14"/>
        <v/>
      </c>
    </row>
    <row r="43" spans="1:10">
      <c r="A43" s="114"/>
      <c r="B43" s="115"/>
      <c r="C43" s="116"/>
      <c r="D43" s="115"/>
      <c r="E43" s="117"/>
      <c r="F43" s="32" t="str">
        <f t="shared" si="10"/>
        <v/>
      </c>
      <c r="G43" s="31" t="str">
        <f t="shared" si="11"/>
        <v/>
      </c>
      <c r="H43" s="32" t="str">
        <f t="shared" si="12"/>
        <v/>
      </c>
      <c r="I43" s="32" t="str">
        <f t="shared" si="13"/>
        <v/>
      </c>
      <c r="J43" s="56" t="str">
        <f t="shared" si="14"/>
        <v/>
      </c>
    </row>
    <row r="44" spans="1:10">
      <c r="A44" s="114"/>
      <c r="B44" s="115"/>
      <c r="C44" s="116"/>
      <c r="D44" s="115"/>
      <c r="E44" s="117"/>
      <c r="F44" s="32" t="str">
        <f t="shared" si="10"/>
        <v/>
      </c>
      <c r="G44" s="31" t="str">
        <f t="shared" si="11"/>
        <v/>
      </c>
      <c r="H44" s="32" t="str">
        <f t="shared" si="12"/>
        <v/>
      </c>
      <c r="I44" s="32" t="str">
        <f t="shared" si="13"/>
        <v/>
      </c>
      <c r="J44" s="56" t="str">
        <f t="shared" si="14"/>
        <v/>
      </c>
    </row>
    <row r="45" spans="1:10">
      <c r="A45" s="114"/>
      <c r="B45" s="115"/>
      <c r="C45" s="116"/>
      <c r="D45" s="115"/>
      <c r="E45" s="117"/>
      <c r="F45" s="32" t="str">
        <f t="shared" si="10"/>
        <v/>
      </c>
      <c r="G45" s="31" t="str">
        <f t="shared" si="11"/>
        <v/>
      </c>
      <c r="H45" s="32" t="str">
        <f t="shared" si="12"/>
        <v/>
      </c>
      <c r="I45" s="32" t="str">
        <f t="shared" si="13"/>
        <v/>
      </c>
      <c r="J45" s="56" t="str">
        <f t="shared" si="14"/>
        <v/>
      </c>
    </row>
    <row r="46" spans="1:10">
      <c r="A46" s="114"/>
      <c r="B46" s="118"/>
      <c r="C46" s="119"/>
      <c r="D46" s="118"/>
      <c r="E46" s="119"/>
      <c r="F46" s="32" t="str">
        <f t="shared" si="10"/>
        <v/>
      </c>
      <c r="G46" s="31" t="str">
        <f t="shared" si="11"/>
        <v/>
      </c>
      <c r="H46" s="32" t="str">
        <f t="shared" si="12"/>
        <v/>
      </c>
      <c r="I46" s="32" t="str">
        <f t="shared" si="13"/>
        <v/>
      </c>
      <c r="J46" s="56" t="str">
        <f t="shared" si="14"/>
        <v/>
      </c>
    </row>
    <row r="47" spans="1:10">
      <c r="A47" s="114"/>
      <c r="B47" s="118"/>
      <c r="C47" s="119"/>
      <c r="D47" s="118"/>
      <c r="E47" s="119"/>
      <c r="F47" s="32" t="str">
        <f t="shared" si="10"/>
        <v/>
      </c>
      <c r="G47" s="31" t="str">
        <f t="shared" si="11"/>
        <v/>
      </c>
      <c r="H47" s="32" t="str">
        <f t="shared" si="12"/>
        <v/>
      </c>
      <c r="I47" s="32" t="str">
        <f t="shared" si="13"/>
        <v/>
      </c>
      <c r="J47" s="56" t="str">
        <f t="shared" si="14"/>
        <v/>
      </c>
    </row>
    <row r="48" spans="1:10">
      <c r="A48" s="114"/>
      <c r="B48" s="118"/>
      <c r="C48" s="119"/>
      <c r="D48" s="118"/>
      <c r="E48" s="119"/>
      <c r="F48" s="32" t="str">
        <f t="shared" si="10"/>
        <v/>
      </c>
      <c r="G48" s="31" t="str">
        <f t="shared" si="11"/>
        <v/>
      </c>
      <c r="H48" s="32" t="str">
        <f t="shared" si="12"/>
        <v/>
      </c>
      <c r="I48" s="32" t="str">
        <f t="shared" si="13"/>
        <v/>
      </c>
      <c r="J48" s="56" t="str">
        <f t="shared" si="14"/>
        <v/>
      </c>
    </row>
    <row r="49" spans="1:10">
      <c r="A49" s="114"/>
      <c r="B49" s="118"/>
      <c r="C49" s="119"/>
      <c r="D49" s="118"/>
      <c r="E49" s="119"/>
      <c r="F49" s="32" t="str">
        <f t="shared" si="10"/>
        <v/>
      </c>
      <c r="G49" s="31" t="str">
        <f t="shared" si="11"/>
        <v/>
      </c>
      <c r="H49" s="32" t="str">
        <f t="shared" si="12"/>
        <v/>
      </c>
      <c r="I49" s="32" t="str">
        <f t="shared" si="13"/>
        <v/>
      </c>
      <c r="J49" s="56" t="str">
        <f t="shared" si="14"/>
        <v/>
      </c>
    </row>
    <row r="50" spans="1:10">
      <c r="A50" s="114"/>
      <c r="B50" s="115"/>
      <c r="C50" s="116"/>
      <c r="D50" s="115"/>
      <c r="E50" s="117"/>
      <c r="F50" s="32" t="str">
        <f t="shared" si="0"/>
        <v/>
      </c>
      <c r="G50" s="31" t="str">
        <f t="shared" si="1"/>
        <v/>
      </c>
      <c r="H50" s="32" t="str">
        <f t="shared" si="2"/>
        <v/>
      </c>
      <c r="I50" s="32" t="str">
        <f t="shared" si="3"/>
        <v/>
      </c>
      <c r="J50" s="56" t="str">
        <f t="shared" si="4"/>
        <v/>
      </c>
    </row>
    <row r="51" spans="1:10">
      <c r="A51" s="114"/>
      <c r="B51" s="115"/>
      <c r="C51" s="116"/>
      <c r="D51" s="115"/>
      <c r="E51" s="117"/>
      <c r="F51" s="32" t="str">
        <f t="shared" si="0"/>
        <v/>
      </c>
      <c r="G51" s="31" t="str">
        <f t="shared" si="1"/>
        <v/>
      </c>
      <c r="H51" s="32" t="str">
        <f t="shared" si="2"/>
        <v/>
      </c>
      <c r="I51" s="32" t="str">
        <f t="shared" si="3"/>
        <v/>
      </c>
      <c r="J51" s="56" t="str">
        <f t="shared" si="4"/>
        <v/>
      </c>
    </row>
    <row r="52" spans="1:10">
      <c r="A52" s="114"/>
      <c r="B52" s="115"/>
      <c r="C52" s="116"/>
      <c r="D52" s="115"/>
      <c r="E52" s="117"/>
      <c r="F52" s="32" t="str">
        <f t="shared" si="0"/>
        <v/>
      </c>
      <c r="G52" s="31" t="str">
        <f t="shared" si="1"/>
        <v/>
      </c>
      <c r="H52" s="32" t="str">
        <f t="shared" si="2"/>
        <v/>
      </c>
      <c r="I52" s="32" t="str">
        <f t="shared" si="3"/>
        <v/>
      </c>
      <c r="J52" s="56" t="str">
        <f t="shared" si="4"/>
        <v/>
      </c>
    </row>
    <row r="53" spans="1:10">
      <c r="A53" s="114"/>
      <c r="B53" s="115"/>
      <c r="C53" s="116"/>
      <c r="D53" s="115"/>
      <c r="E53" s="117"/>
      <c r="F53" s="32" t="str">
        <f t="shared" si="0"/>
        <v/>
      </c>
      <c r="G53" s="31" t="str">
        <f t="shared" si="1"/>
        <v/>
      </c>
      <c r="H53" s="32" t="str">
        <f t="shared" si="2"/>
        <v/>
      </c>
      <c r="I53" s="32" t="str">
        <f t="shared" si="3"/>
        <v/>
      </c>
      <c r="J53" s="56" t="str">
        <f t="shared" si="4"/>
        <v/>
      </c>
    </row>
    <row r="54" spans="1:10">
      <c r="A54" s="114"/>
      <c r="B54" s="115"/>
      <c r="C54" s="116"/>
      <c r="D54" s="115"/>
      <c r="E54" s="117"/>
      <c r="F54" s="32" t="str">
        <f t="shared" si="0"/>
        <v/>
      </c>
      <c r="G54" s="31" t="str">
        <f t="shared" si="1"/>
        <v/>
      </c>
      <c r="H54" s="32" t="str">
        <f t="shared" si="2"/>
        <v/>
      </c>
      <c r="I54" s="32" t="str">
        <f t="shared" si="3"/>
        <v/>
      </c>
      <c r="J54" s="56" t="str">
        <f t="shared" si="4"/>
        <v/>
      </c>
    </row>
    <row r="55" spans="1:10">
      <c r="A55" s="114"/>
      <c r="B55" s="115"/>
      <c r="C55" s="116"/>
      <c r="D55" s="115"/>
      <c r="E55" s="117"/>
      <c r="F55" s="32" t="str">
        <f t="shared" si="0"/>
        <v/>
      </c>
      <c r="G55" s="31" t="str">
        <f t="shared" si="1"/>
        <v/>
      </c>
      <c r="H55" s="32" t="str">
        <f t="shared" si="2"/>
        <v/>
      </c>
      <c r="I55" s="32" t="str">
        <f t="shared" si="3"/>
        <v/>
      </c>
      <c r="J55" s="56" t="str">
        <f t="shared" si="4"/>
        <v/>
      </c>
    </row>
    <row r="56" spans="1:10">
      <c r="A56" s="114"/>
      <c r="B56" s="115"/>
      <c r="C56" s="116"/>
      <c r="D56" s="115"/>
      <c r="E56" s="117"/>
      <c r="F56" s="32" t="str">
        <f t="shared" si="0"/>
        <v/>
      </c>
      <c r="G56" s="31" t="str">
        <f t="shared" si="1"/>
        <v/>
      </c>
      <c r="H56" s="32" t="str">
        <f t="shared" si="2"/>
        <v/>
      </c>
      <c r="I56" s="32" t="str">
        <f t="shared" si="3"/>
        <v/>
      </c>
      <c r="J56" s="56" t="str">
        <f t="shared" si="4"/>
        <v/>
      </c>
    </row>
    <row r="57" spans="1:10">
      <c r="A57" s="114"/>
      <c r="B57" s="115"/>
      <c r="C57" s="116"/>
      <c r="D57" s="115"/>
      <c r="E57" s="117"/>
      <c r="F57" s="32" t="str">
        <f t="shared" si="0"/>
        <v/>
      </c>
      <c r="G57" s="31" t="str">
        <f t="shared" si="1"/>
        <v/>
      </c>
      <c r="H57" s="32" t="str">
        <f t="shared" si="2"/>
        <v/>
      </c>
      <c r="I57" s="32" t="str">
        <f t="shared" si="3"/>
        <v/>
      </c>
      <c r="J57" s="56" t="str">
        <f t="shared" si="4"/>
        <v/>
      </c>
    </row>
    <row r="58" spans="1:10">
      <c r="A58" s="114"/>
      <c r="B58" s="118"/>
      <c r="C58" s="119"/>
      <c r="D58" s="118"/>
      <c r="E58" s="119"/>
      <c r="F58" s="32" t="str">
        <f t="shared" si="0"/>
        <v/>
      </c>
      <c r="G58" s="31" t="str">
        <f t="shared" si="1"/>
        <v/>
      </c>
      <c r="H58" s="32" t="str">
        <f t="shared" si="2"/>
        <v/>
      </c>
      <c r="I58" s="32" t="str">
        <f t="shared" si="3"/>
        <v/>
      </c>
      <c r="J58" s="56" t="str">
        <f t="shared" si="4"/>
        <v/>
      </c>
    </row>
    <row r="59" spans="1:10">
      <c r="A59" s="114"/>
      <c r="B59" s="118"/>
      <c r="C59" s="119"/>
      <c r="D59" s="118"/>
      <c r="E59" s="119"/>
      <c r="F59" s="32" t="str">
        <f t="shared" si="0"/>
        <v/>
      </c>
      <c r="G59" s="31" t="str">
        <f t="shared" si="1"/>
        <v/>
      </c>
      <c r="H59" s="32" t="str">
        <f t="shared" si="2"/>
        <v/>
      </c>
      <c r="I59" s="32" t="str">
        <f t="shared" si="3"/>
        <v/>
      </c>
      <c r="J59" s="56" t="str">
        <f t="shared" si="4"/>
        <v/>
      </c>
    </row>
    <row r="60" spans="1:10">
      <c r="A60" s="114"/>
      <c r="B60" s="118"/>
      <c r="C60" s="119"/>
      <c r="D60" s="118"/>
      <c r="E60" s="119"/>
      <c r="F60" s="32" t="str">
        <f t="shared" si="0"/>
        <v/>
      </c>
      <c r="G60" s="31" t="str">
        <f t="shared" si="1"/>
        <v/>
      </c>
      <c r="H60" s="32" t="str">
        <f t="shared" si="2"/>
        <v/>
      </c>
      <c r="I60" s="32" t="str">
        <f t="shared" si="3"/>
        <v/>
      </c>
      <c r="J60" s="56" t="str">
        <f t="shared" si="4"/>
        <v/>
      </c>
    </row>
    <row r="61" spans="1:10">
      <c r="A61" s="114"/>
      <c r="B61" s="118"/>
      <c r="C61" s="119"/>
      <c r="D61" s="118"/>
      <c r="E61" s="119"/>
      <c r="F61" s="32" t="str">
        <f t="shared" si="0"/>
        <v/>
      </c>
      <c r="G61" s="31" t="str">
        <f t="shared" si="1"/>
        <v/>
      </c>
      <c r="H61" s="32" t="str">
        <f t="shared" si="2"/>
        <v/>
      </c>
      <c r="I61" s="32" t="str">
        <f t="shared" si="3"/>
        <v/>
      </c>
      <c r="J61" s="56" t="str">
        <f t="shared" si="4"/>
        <v/>
      </c>
    </row>
    <row r="62" spans="1:10">
      <c r="A62" s="114"/>
      <c r="B62" s="118"/>
      <c r="C62" s="119"/>
      <c r="D62" s="118"/>
      <c r="E62" s="119"/>
      <c r="F62" s="32" t="str">
        <f t="shared" si="0"/>
        <v/>
      </c>
      <c r="G62" s="31" t="str">
        <f t="shared" si="1"/>
        <v/>
      </c>
      <c r="H62" s="32" t="str">
        <f t="shared" si="2"/>
        <v/>
      </c>
      <c r="I62" s="32" t="str">
        <f t="shared" si="3"/>
        <v/>
      </c>
      <c r="J62" s="56" t="str">
        <f t="shared" si="4"/>
        <v/>
      </c>
    </row>
    <row r="63" spans="1:10">
      <c r="A63" s="114"/>
      <c r="B63" s="118"/>
      <c r="C63" s="119"/>
      <c r="D63" s="118"/>
      <c r="E63" s="119"/>
      <c r="F63" s="32" t="str">
        <f t="shared" si="0"/>
        <v/>
      </c>
      <c r="G63" s="31" t="str">
        <f t="shared" si="1"/>
        <v/>
      </c>
      <c r="H63" s="32" t="str">
        <f t="shared" si="2"/>
        <v/>
      </c>
      <c r="I63" s="32" t="str">
        <f t="shared" si="3"/>
        <v/>
      </c>
      <c r="J63" s="56" t="str">
        <f t="shared" si="4"/>
        <v/>
      </c>
    </row>
    <row r="64" spans="1:10">
      <c r="A64" s="114"/>
      <c r="B64" s="118"/>
      <c r="C64" s="119"/>
      <c r="D64" s="118"/>
      <c r="E64" s="119"/>
      <c r="F64" s="32" t="str">
        <f t="shared" si="0"/>
        <v/>
      </c>
      <c r="G64" s="31" t="str">
        <f t="shared" si="1"/>
        <v/>
      </c>
      <c r="H64" s="32" t="str">
        <f t="shared" si="2"/>
        <v/>
      </c>
      <c r="I64" s="32" t="str">
        <f t="shared" si="3"/>
        <v/>
      </c>
      <c r="J64" s="56" t="str">
        <f t="shared" si="4"/>
        <v/>
      </c>
    </row>
    <row r="65" spans="1:10">
      <c r="A65" s="114"/>
      <c r="B65" s="118"/>
      <c r="C65" s="119"/>
      <c r="D65" s="118"/>
      <c r="E65" s="119"/>
      <c r="F65" s="32" t="str">
        <f t="shared" si="0"/>
        <v/>
      </c>
      <c r="G65" s="31" t="str">
        <f t="shared" si="1"/>
        <v/>
      </c>
      <c r="H65" s="32" t="str">
        <f t="shared" si="2"/>
        <v/>
      </c>
      <c r="I65" s="32" t="str">
        <f t="shared" si="3"/>
        <v/>
      </c>
      <c r="J65" s="56" t="str">
        <f t="shared" si="4"/>
        <v/>
      </c>
    </row>
    <row r="66" spans="1:10">
      <c r="A66" s="114"/>
      <c r="B66" s="118"/>
      <c r="C66" s="119"/>
      <c r="D66" s="118"/>
      <c r="E66" s="119"/>
      <c r="F66" s="32" t="str">
        <f t="shared" si="0"/>
        <v/>
      </c>
      <c r="G66" s="31" t="str">
        <f t="shared" si="1"/>
        <v/>
      </c>
      <c r="H66" s="32" t="str">
        <f t="shared" si="2"/>
        <v/>
      </c>
      <c r="I66" s="32" t="str">
        <f t="shared" si="3"/>
        <v/>
      </c>
      <c r="J66" s="56" t="str">
        <f t="shared" si="4"/>
        <v/>
      </c>
    </row>
    <row r="67" spans="1:10">
      <c r="A67" s="120"/>
      <c r="B67" s="121"/>
      <c r="C67" s="122"/>
      <c r="D67" s="121"/>
      <c r="E67" s="122"/>
      <c r="F67" s="57" t="str">
        <f t="shared" si="0"/>
        <v/>
      </c>
      <c r="G67" s="58" t="str">
        <f t="shared" si="1"/>
        <v/>
      </c>
      <c r="H67" s="57" t="str">
        <f t="shared" si="2"/>
        <v/>
      </c>
      <c r="I67" s="57" t="str">
        <f t="shared" si="3"/>
        <v/>
      </c>
      <c r="J67" s="59" t="str">
        <f t="shared" si="4"/>
        <v/>
      </c>
    </row>
    <row r="68" spans="1:10" ht="16">
      <c r="A68" s="1053" t="s">
        <v>430</v>
      </c>
      <c r="B68" s="1054"/>
      <c r="C68" s="1055"/>
    </row>
    <row r="69" spans="1:10">
      <c r="A69" s="1052" t="s">
        <v>453</v>
      </c>
      <c r="B69" s="1037"/>
      <c r="C69" s="30">
        <f>SUM(J7:J67)</f>
        <v>0</v>
      </c>
    </row>
    <row r="70" spans="1:10">
      <c r="A70" s="1050" t="s">
        <v>454</v>
      </c>
      <c r="B70" s="1051"/>
      <c r="C70" s="110">
        <f>SUM(F7:F67)</f>
        <v>0</v>
      </c>
    </row>
    <row r="71" spans="1:10" ht="16" thickBot="1">
      <c r="A71" s="1048" t="s">
        <v>455</v>
      </c>
      <c r="B71" s="1049"/>
      <c r="C71" s="25">
        <f>IFERROR(C69/C70,0)</f>
        <v>0</v>
      </c>
    </row>
  </sheetData>
  <sheetProtection sheet="1" selectLockedCells="1"/>
  <mergeCells count="17">
    <mergeCell ref="A1:J1"/>
    <mergeCell ref="A2:J2"/>
    <mergeCell ref="A3:J3"/>
    <mergeCell ref="A5:A6"/>
    <mergeCell ref="J5:J6"/>
    <mergeCell ref="I5:I6"/>
    <mergeCell ref="E5:E6"/>
    <mergeCell ref="D5:D6"/>
    <mergeCell ref="F5:F6"/>
    <mergeCell ref="C5:C6"/>
    <mergeCell ref="B5:B6"/>
    <mergeCell ref="A4:J4"/>
    <mergeCell ref="A71:B71"/>
    <mergeCell ref="A70:B70"/>
    <mergeCell ref="A69:B69"/>
    <mergeCell ref="A68:C68"/>
    <mergeCell ref="G5:H5"/>
  </mergeCells>
  <conditionalFormatting sqref="A7:J23 A50:J67">
    <cfRule type="expression" dxfId="4" priority="4">
      <formula>MOD(ROW(),2)=1</formula>
    </cfRule>
  </conditionalFormatting>
  <conditionalFormatting sqref="A24:J25 A40:J49">
    <cfRule type="expression" dxfId="3" priority="3">
      <formula>MOD(ROW(),2)=1</formula>
    </cfRule>
  </conditionalFormatting>
  <conditionalFormatting sqref="A36:J39">
    <cfRule type="expression" dxfId="2" priority="2">
      <formula>MOD(ROW(),2)=1</formula>
    </cfRule>
  </conditionalFormatting>
  <conditionalFormatting sqref="A26:J35">
    <cfRule type="expression" dxfId="1" priority="1">
      <formula>MOD(ROW(),2)=1</formula>
    </cfRule>
  </conditionalFormatting>
  <pageMargins left="0.7" right="0.7" top="0.75" bottom="0.75" header="0.3" footer="0.3"/>
  <pageSetup paperSize="4"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74"/>
  <sheetViews>
    <sheetView zoomScale="75" zoomScaleNormal="75" workbookViewId="0">
      <selection activeCell="G15" sqref="G15"/>
    </sheetView>
  </sheetViews>
  <sheetFormatPr baseColWidth="10" defaultColWidth="9.1640625" defaultRowHeight="15"/>
  <cols>
    <col min="1" max="2" width="9.1640625" style="210" customWidth="1"/>
    <col min="3" max="3" width="48.1640625" style="210" customWidth="1"/>
    <col min="4" max="4" width="18.33203125" style="210" customWidth="1"/>
    <col min="5" max="5" width="16.33203125" style="210" customWidth="1"/>
    <col min="6" max="6" width="64.33203125" style="210" customWidth="1"/>
    <col min="7" max="7" width="34.1640625" style="210" customWidth="1"/>
    <col min="8" max="16384" width="9.1640625" style="210"/>
  </cols>
  <sheetData>
    <row r="1" spans="1:7" ht="21">
      <c r="A1" s="978" t="s">
        <v>216</v>
      </c>
      <c r="B1" s="978"/>
      <c r="C1" s="978"/>
      <c r="D1" s="978"/>
      <c r="E1" s="978"/>
      <c r="F1" s="978"/>
      <c r="G1" s="978"/>
    </row>
    <row r="2" spans="1:7" ht="21">
      <c r="A2" s="979" t="s">
        <v>217</v>
      </c>
      <c r="B2" s="979"/>
      <c r="C2" s="992"/>
      <c r="D2" s="992"/>
      <c r="E2" s="992"/>
      <c r="F2" s="992"/>
      <c r="G2" s="992"/>
    </row>
    <row r="3" spans="1:7" ht="21">
      <c r="A3" s="980" t="s">
        <v>456</v>
      </c>
      <c r="B3" s="980"/>
      <c r="C3" s="980"/>
      <c r="D3" s="980"/>
      <c r="E3" s="980"/>
      <c r="F3" s="980"/>
      <c r="G3" s="980"/>
    </row>
    <row r="4" spans="1:7" ht="30.75" customHeight="1" thickBot="1">
      <c r="A4" s="993" t="s">
        <v>457</v>
      </c>
      <c r="B4" s="981"/>
      <c r="C4" s="981"/>
      <c r="D4" s="981"/>
      <c r="E4" s="981"/>
      <c r="F4" s="981"/>
      <c r="G4" s="981"/>
    </row>
    <row r="5" spans="1:7" ht="17" thickBot="1">
      <c r="A5" s="1067" t="s">
        <v>11</v>
      </c>
      <c r="B5" s="1068"/>
      <c r="C5" s="365" t="s">
        <v>220</v>
      </c>
      <c r="D5" s="365" t="s">
        <v>221</v>
      </c>
      <c r="E5" s="365" t="s">
        <v>222</v>
      </c>
      <c r="F5" s="365" t="s">
        <v>223</v>
      </c>
      <c r="G5" s="366" t="s">
        <v>224</v>
      </c>
    </row>
    <row r="6" spans="1:7" ht="17" thickBot="1">
      <c r="A6" s="961" t="str">
        <f>'Annotated Scorecard 24x36 (PS1)'!A24</f>
        <v>EQ 1.0</v>
      </c>
      <c r="B6" s="962"/>
      <c r="C6" s="346" t="str">
        <f>'Annotated Scorecard 24x36 (PS1)'!B24</f>
        <v>HVAC Design - ASHRAE 62.1</v>
      </c>
      <c r="D6" s="627">
        <f>'Annotated Scorecard 24x36 (PS1)'!D24</f>
        <v>7</v>
      </c>
      <c r="E6" s="661">
        <f>'Annotated Scorecard 24x36 (PS1)'!E24</f>
        <v>0</v>
      </c>
      <c r="F6" s="662" t="s">
        <v>458</v>
      </c>
      <c r="G6" s="457"/>
    </row>
    <row r="7" spans="1:7" ht="32.25" customHeight="1">
      <c r="A7" s="959" t="str">
        <f>'Annotated Scorecard 24x36 (PS1)'!A25</f>
        <v>EQ 1.1</v>
      </c>
      <c r="B7" s="960"/>
      <c r="C7" s="575" t="str">
        <f>'Annotated Scorecard 24x36 (PS1)'!B25</f>
        <v>Enhanced Filtration</v>
      </c>
      <c r="D7" s="340">
        <f>'Annotated Scorecard 24x36 (PS1)'!D25</f>
        <v>3</v>
      </c>
      <c r="E7" s="340">
        <f>'Annotated Scorecard 24x36 (PS1)'!E25</f>
        <v>0</v>
      </c>
      <c r="F7" s="1013" t="s">
        <v>458</v>
      </c>
      <c r="G7" s="462"/>
    </row>
    <row r="8" spans="1:7" ht="15.75" customHeight="1">
      <c r="A8" s="529"/>
      <c r="B8" s="530" t="s">
        <v>291</v>
      </c>
      <c r="C8" s="531" t="s">
        <v>292</v>
      </c>
      <c r="D8" s="588">
        <v>2</v>
      </c>
      <c r="E8" s="256"/>
      <c r="F8" s="1014"/>
      <c r="G8" s="532"/>
    </row>
    <row r="9" spans="1:7" ht="16" thickBot="1">
      <c r="A9" s="349"/>
      <c r="B9" s="16" t="s">
        <v>293</v>
      </c>
      <c r="C9" s="92" t="s">
        <v>294</v>
      </c>
      <c r="D9" s="332">
        <v>3</v>
      </c>
      <c r="E9" s="256"/>
      <c r="F9" s="1015"/>
      <c r="G9" s="463"/>
    </row>
    <row r="10" spans="1:7" ht="17" thickBot="1">
      <c r="A10" s="961" t="str">
        <f>'Annotated Scorecard 24x36 (PS1)'!A26</f>
        <v>EQ 1.2</v>
      </c>
      <c r="B10" s="962"/>
      <c r="C10" s="346" t="str">
        <f>'Annotated Scorecard 24x36 (PS1)'!B26</f>
        <v>Dedicated Outdoor Air System</v>
      </c>
      <c r="D10" s="458">
        <f>'Annotated Scorecard 24x36 (PS1)'!D26</f>
        <v>3</v>
      </c>
      <c r="E10" s="458">
        <f>'Annotated Scorecard 24x36 (PS1)'!E26</f>
        <v>0</v>
      </c>
      <c r="F10" s="663"/>
      <c r="G10" s="457"/>
    </row>
    <row r="11" spans="1:7" s="1" customFormat="1" ht="16">
      <c r="A11" s="959" t="str">
        <f>'Annotated Scorecard 24x36 (PS1)'!A27</f>
        <v>EQ 2.1</v>
      </c>
      <c r="B11" s="960"/>
      <c r="C11" s="575" t="str">
        <f>'Annotated Scorecard 24x36 (PS1)'!B27</f>
        <v>Pollutant and Chemical Source Control</v>
      </c>
      <c r="D11" s="340">
        <f>'Annotated Scorecard 24x36 (PS1)'!D27</f>
        <v>2</v>
      </c>
      <c r="E11" s="340">
        <f>'Annotated Scorecard 24x36 (PS1)'!E27</f>
        <v>0</v>
      </c>
      <c r="F11" s="664"/>
      <c r="G11" s="609"/>
    </row>
    <row r="12" spans="1:7" s="1" customFormat="1" ht="15.75" customHeight="1">
      <c r="A12" s="349"/>
      <c r="B12" s="16" t="s">
        <v>297</v>
      </c>
      <c r="C12" s="92" t="s">
        <v>298</v>
      </c>
      <c r="D12" s="994" t="s">
        <v>299</v>
      </c>
      <c r="E12" s="256"/>
      <c r="F12" s="665"/>
      <c r="G12" s="611"/>
    </row>
    <row r="13" spans="1:7" s="1" customFormat="1" ht="30.75" customHeight="1">
      <c r="A13" s="349"/>
      <c r="B13" s="16" t="s">
        <v>302</v>
      </c>
      <c r="C13" s="92" t="s">
        <v>303</v>
      </c>
      <c r="D13" s="995"/>
      <c r="E13" s="256"/>
      <c r="F13" s="370" t="s">
        <v>459</v>
      </c>
      <c r="G13" s="611"/>
    </row>
    <row r="14" spans="1:7">
      <c r="A14" s="349"/>
      <c r="B14" s="16" t="s">
        <v>305</v>
      </c>
      <c r="C14" s="92" t="s">
        <v>306</v>
      </c>
      <c r="D14" s="995"/>
      <c r="E14" s="256"/>
      <c r="F14" s="666"/>
      <c r="G14" s="463"/>
    </row>
    <row r="15" spans="1:7">
      <c r="A15" s="349"/>
      <c r="B15" s="16" t="s">
        <v>308</v>
      </c>
      <c r="C15" s="92" t="s">
        <v>309</v>
      </c>
      <c r="D15" s="995"/>
      <c r="E15" s="256"/>
      <c r="F15" s="667"/>
      <c r="G15" s="463"/>
    </row>
    <row r="16" spans="1:7">
      <c r="A16" s="349"/>
      <c r="B16" s="16" t="s">
        <v>311</v>
      </c>
      <c r="C16" s="92" t="s">
        <v>312</v>
      </c>
      <c r="D16" s="995"/>
      <c r="E16" s="256"/>
      <c r="F16" s="667"/>
      <c r="G16" s="463"/>
    </row>
    <row r="17" spans="1:7">
      <c r="A17" s="668"/>
      <c r="B17" s="669" t="s">
        <v>314</v>
      </c>
      <c r="C17" s="670" t="s">
        <v>315</v>
      </c>
      <c r="D17" s="995"/>
      <c r="E17" s="105"/>
      <c r="F17" s="671"/>
      <c r="G17" s="636"/>
    </row>
    <row r="18" spans="1:7" ht="16" thickBot="1">
      <c r="A18" s="350"/>
      <c r="B18" s="351" t="s">
        <v>317</v>
      </c>
      <c r="C18" s="331" t="s">
        <v>318</v>
      </c>
      <c r="D18" s="996"/>
      <c r="E18" s="333"/>
      <c r="F18" s="672"/>
      <c r="G18" s="468"/>
    </row>
    <row r="19" spans="1:7" ht="17" thickBot="1">
      <c r="A19" s="961" t="str">
        <f>'Annotated Scorecard 24x36 (PS1)'!A28</f>
        <v>EQ 3.0</v>
      </c>
      <c r="B19" s="962"/>
      <c r="C19" s="346" t="str">
        <f>'Annotated Scorecard 24x36 (PS1)'!B28</f>
        <v>Outdoor Moisture Management</v>
      </c>
      <c r="D19" s="458">
        <f>'Annotated Scorecard 24x36 (PS1)'!D28</f>
        <v>2</v>
      </c>
      <c r="E19" s="458">
        <f>'Annotated Scorecard 24x36 (PS1)'!E28</f>
        <v>0</v>
      </c>
      <c r="F19" s="372" t="s">
        <v>460</v>
      </c>
      <c r="G19" s="457"/>
    </row>
    <row r="20" spans="1:7" ht="17" thickBot="1">
      <c r="A20" s="961" t="str">
        <f>'Annotated Scorecard 24x36 (PS1)'!A29</f>
        <v>EQ 4.1</v>
      </c>
      <c r="B20" s="962"/>
      <c r="C20" s="346" t="str">
        <f>'Annotated Scorecard 24x36 (PS1)'!B29</f>
        <v>Ducted Returns</v>
      </c>
      <c r="D20" s="458">
        <f>'Annotated Scorecard 24x36 (PS1)'!D29</f>
        <v>2</v>
      </c>
      <c r="E20" s="458">
        <f>'Annotated Scorecard 24x36 (PS1)'!E29</f>
        <v>0</v>
      </c>
      <c r="F20" s="673"/>
      <c r="G20" s="457"/>
    </row>
    <row r="21" spans="1:7" ht="16">
      <c r="A21" s="959" t="str">
        <f>'Annotated Scorecard 24x36 (PS1)'!A30</f>
        <v>EQ 5.1</v>
      </c>
      <c r="B21" s="960"/>
      <c r="C21" s="575" t="str">
        <f>'Annotated Scorecard 24x36 (PS1)'!B30</f>
        <v>Construction Indoor Air Quality Management</v>
      </c>
      <c r="D21" s="340">
        <f>'Annotated Scorecard 24x36 (PS1)'!D30</f>
        <v>5</v>
      </c>
      <c r="E21" s="340">
        <f>'Annotated Scorecard 24x36 (PS1)'!E30</f>
        <v>0</v>
      </c>
      <c r="F21" s="674"/>
      <c r="G21" s="462"/>
    </row>
    <row r="22" spans="1:7" ht="23.25" customHeight="1">
      <c r="A22" s="342"/>
      <c r="B22" s="313" t="s">
        <v>322</v>
      </c>
      <c r="C22" s="92" t="s">
        <v>323</v>
      </c>
      <c r="D22" s="283">
        <v>1</v>
      </c>
      <c r="E22" s="256"/>
      <c r="F22" s="1072" t="s">
        <v>461</v>
      </c>
      <c r="G22" s="463"/>
    </row>
    <row r="23" spans="1:7" ht="23.25" customHeight="1">
      <c r="A23" s="342"/>
      <c r="B23" s="313" t="s">
        <v>325</v>
      </c>
      <c r="C23" s="92" t="s">
        <v>326</v>
      </c>
      <c r="D23" s="283">
        <v>2</v>
      </c>
      <c r="E23" s="645"/>
      <c r="F23" s="1073"/>
      <c r="G23" s="463"/>
    </row>
    <row r="24" spans="1:7" ht="33" thickBot="1">
      <c r="A24" s="343"/>
      <c r="B24" s="330" t="s">
        <v>327</v>
      </c>
      <c r="C24" s="466" t="s">
        <v>328</v>
      </c>
      <c r="D24" s="464">
        <v>2</v>
      </c>
      <c r="E24" s="359"/>
      <c r="F24" s="675" t="s">
        <v>462</v>
      </c>
      <c r="G24" s="468"/>
    </row>
    <row r="25" spans="1:7" ht="47.25" customHeight="1">
      <c r="A25" s="959" t="str">
        <f>'Annotated Scorecard 24x36 (PS1)'!A31</f>
        <v>EQ 5.2</v>
      </c>
      <c r="B25" s="960"/>
      <c r="C25" s="575" t="str">
        <f>'Annotated Scorecard 24x36 (PS1)'!B31</f>
        <v>(Indoor)Moisture Management</v>
      </c>
      <c r="D25" s="340">
        <f>'Annotated Scorecard 24x36 (PS1)'!D31</f>
        <v>3</v>
      </c>
      <c r="E25" s="340">
        <f>'Annotated Scorecard 24x36 (PS1)'!E31</f>
        <v>0</v>
      </c>
      <c r="F25" s="1069" t="s">
        <v>463</v>
      </c>
      <c r="G25" s="462"/>
    </row>
    <row r="26" spans="1:7" ht="15.75" customHeight="1">
      <c r="A26" s="529"/>
      <c r="B26" s="530" t="s">
        <v>329</v>
      </c>
      <c r="C26" s="531" t="s">
        <v>330</v>
      </c>
      <c r="D26" s="588">
        <v>2</v>
      </c>
      <c r="E26" s="256"/>
      <c r="F26" s="1070"/>
      <c r="G26" s="532"/>
    </row>
    <row r="27" spans="1:7" ht="16" thickBot="1">
      <c r="A27" s="349"/>
      <c r="B27" s="16" t="s">
        <v>331</v>
      </c>
      <c r="C27" s="92" t="s">
        <v>332</v>
      </c>
      <c r="D27" s="332">
        <v>1</v>
      </c>
      <c r="E27" s="256"/>
      <c r="F27" s="1071"/>
      <c r="G27" s="463"/>
    </row>
    <row r="28" spans="1:7" ht="117.75" customHeight="1" thickBot="1">
      <c r="A28" s="961" t="str">
        <f>'Annotated Scorecard 24x36 (PS1)'!A32</f>
        <v>EQ 6.1</v>
      </c>
      <c r="B28" s="962"/>
      <c r="C28" s="346" t="str">
        <f>'Annotated Scorecard 24x36 (PS1)'!B32</f>
        <v>Post Construction Indoor Air Quality</v>
      </c>
      <c r="D28" s="458">
        <f>'Annotated Scorecard 24x36 (PS1)'!D32</f>
        <v>1</v>
      </c>
      <c r="E28" s="590">
        <f>'Annotated Scorecard 24x36 (PS1)'!E32</f>
        <v>0</v>
      </c>
      <c r="F28" s="372" t="s">
        <v>464</v>
      </c>
      <c r="G28" s="457"/>
    </row>
    <row r="29" spans="1:7" ht="93.75" customHeight="1" thickBot="1">
      <c r="A29" s="961" t="str">
        <f>'Annotated Scorecard 24x36 (PS1)'!A33</f>
        <v>EQ 7.0</v>
      </c>
      <c r="B29" s="962"/>
      <c r="C29" s="346" t="str">
        <f>'Annotated Scorecard 24x36 (PS1)'!B33</f>
        <v>Low Emitting Materials</v>
      </c>
      <c r="D29" s="627">
        <f>'Annotated Scorecard 24x36 (PS1)'!D33</f>
        <v>2</v>
      </c>
      <c r="E29" s="627">
        <f>'Annotated Scorecard 24x36 (PS1)'!E33</f>
        <v>0</v>
      </c>
      <c r="F29" s="372" t="s">
        <v>1019</v>
      </c>
      <c r="G29" s="457"/>
    </row>
    <row r="30" spans="1:7" ht="15.75" customHeight="1">
      <c r="A30" s="959" t="str">
        <f>'Annotated Scorecard 24x36 (PS1)'!A34</f>
        <v>EQ 7.1</v>
      </c>
      <c r="B30" s="960"/>
      <c r="C30" s="575" t="str">
        <f>'Annotated Scorecard 24x36 (PS1)'!B34</f>
        <v>Additional Low Emitting Materials</v>
      </c>
      <c r="D30" s="649">
        <f>'Annotated Scorecard 24x36 (PS1)'!D34</f>
        <v>6</v>
      </c>
      <c r="E30" s="589">
        <f>'Annotated Scorecard 24x36 (PS1)'!E34</f>
        <v>0</v>
      </c>
      <c r="F30" s="1069" t="s">
        <v>1020</v>
      </c>
      <c r="G30" s="462"/>
    </row>
    <row r="31" spans="1:7" ht="15.75" customHeight="1">
      <c r="A31" s="349"/>
      <c r="B31" s="16" t="s">
        <v>335</v>
      </c>
      <c r="C31" s="92" t="s">
        <v>336</v>
      </c>
      <c r="D31" s="97">
        <v>1</v>
      </c>
      <c r="E31" s="256"/>
      <c r="F31" s="1070"/>
      <c r="G31" s="463"/>
    </row>
    <row r="32" spans="1:7">
      <c r="A32" s="349"/>
      <c r="B32" s="16" t="s">
        <v>337</v>
      </c>
      <c r="C32" s="92" t="s">
        <v>338</v>
      </c>
      <c r="D32" s="97">
        <v>1</v>
      </c>
      <c r="E32" s="256"/>
      <c r="F32" s="1070"/>
      <c r="G32" s="463"/>
    </row>
    <row r="33" spans="1:7">
      <c r="A33" s="349"/>
      <c r="B33" s="16" t="s">
        <v>339</v>
      </c>
      <c r="C33" s="92" t="s">
        <v>340</v>
      </c>
      <c r="D33" s="97">
        <v>1</v>
      </c>
      <c r="E33" s="256"/>
      <c r="F33" s="1070"/>
      <c r="G33" s="463"/>
    </row>
    <row r="34" spans="1:7">
      <c r="A34" s="349"/>
      <c r="B34" s="16" t="s">
        <v>341</v>
      </c>
      <c r="C34" s="92" t="s">
        <v>342</v>
      </c>
      <c r="D34" s="97">
        <v>1</v>
      </c>
      <c r="E34" s="256"/>
      <c r="F34" s="1070"/>
      <c r="G34" s="463"/>
    </row>
    <row r="35" spans="1:7">
      <c r="A35" s="349"/>
      <c r="B35" s="16" t="s">
        <v>343</v>
      </c>
      <c r="C35" s="92" t="s">
        <v>344</v>
      </c>
      <c r="D35" s="97">
        <v>1</v>
      </c>
      <c r="E35" s="256"/>
      <c r="F35" s="1070"/>
      <c r="G35" s="463"/>
    </row>
    <row r="36" spans="1:7" ht="16" thickBot="1">
      <c r="A36" s="350"/>
      <c r="B36" s="351" t="s">
        <v>345</v>
      </c>
      <c r="C36" s="331" t="s">
        <v>346</v>
      </c>
      <c r="D36" s="356">
        <v>1</v>
      </c>
      <c r="E36" s="333"/>
      <c r="F36" s="1071"/>
      <c r="G36" s="468"/>
    </row>
    <row r="37" spans="1:7" ht="33" thickBot="1">
      <c r="A37" s="961" t="str">
        <f>'Annotated Scorecard 24x36 (PS1)'!A35</f>
        <v>EQ 8.1</v>
      </c>
      <c r="B37" s="962"/>
      <c r="C37" s="346" t="str">
        <f>'Annotated Scorecard 24x36 (PS1)'!B35</f>
        <v>Low Radon</v>
      </c>
      <c r="D37" s="590">
        <f>'Annotated Scorecard 24x36 (PS1)'!D35</f>
        <v>1</v>
      </c>
      <c r="E37" s="590">
        <f>'Annotated Scorecard 24x36 (PS1)'!E35</f>
        <v>0</v>
      </c>
      <c r="F37" s="676" t="s">
        <v>465</v>
      </c>
      <c r="G37" s="457"/>
    </row>
    <row r="38" spans="1:7" ht="17" thickBot="1">
      <c r="A38" s="1063" t="str">
        <f>'Annotated Scorecard 24x36 (PS1)'!A36</f>
        <v>EQ 9.1</v>
      </c>
      <c r="B38" s="1064"/>
      <c r="C38" s="346" t="str">
        <f>'Annotated Scorecard 24x36 (PS1)'!B36</f>
        <v>Thermal Comfort - ASHRAE 55</v>
      </c>
      <c r="D38" s="590">
        <f>'Annotated Scorecard 24x36 (PS1)'!D36</f>
        <v>6</v>
      </c>
      <c r="E38" s="590">
        <f>'Annotated Scorecard 24x36 (PS1)'!E36</f>
        <v>0</v>
      </c>
      <c r="F38" s="662"/>
      <c r="G38" s="457"/>
    </row>
    <row r="39" spans="1:7" ht="49" thickBot="1">
      <c r="A39" s="961" t="str">
        <f>'Annotated Scorecard 24x36 (PS1)'!A37</f>
        <v>EQ 10.1</v>
      </c>
      <c r="B39" s="962"/>
      <c r="C39" s="346" t="str">
        <f>'Annotated Scorecard 24x36 (PS1)'!B37</f>
        <v>Individual Controllability</v>
      </c>
      <c r="D39" s="590">
        <f>'Annotated Scorecard 24x36 (PS1)'!D37</f>
        <v>1</v>
      </c>
      <c r="E39" s="590">
        <f>'Annotated Scorecard 24x36 (PS1)'!E37</f>
        <v>0</v>
      </c>
      <c r="F39" s="676" t="s">
        <v>466</v>
      </c>
      <c r="G39" s="457"/>
    </row>
    <row r="40" spans="1:7" ht="33" thickBot="1">
      <c r="A40" s="961" t="str">
        <f>'Annotated Scorecard 24x36 (PS1)'!A38</f>
        <v>EQ 10.2</v>
      </c>
      <c r="B40" s="962"/>
      <c r="C40" s="346" t="str">
        <f>'Annotated Scorecard 24x36 (PS1)'!B38</f>
        <v>Controllability of Systems</v>
      </c>
      <c r="D40" s="590">
        <f>'Annotated Scorecard 24x36 (PS1)'!D38</f>
        <v>1</v>
      </c>
      <c r="E40" s="590">
        <f>'Annotated Scorecard 24x36 (PS1)'!E38</f>
        <v>0</v>
      </c>
      <c r="F40" s="677" t="s">
        <v>467</v>
      </c>
      <c r="G40" s="457"/>
    </row>
    <row r="41" spans="1:7" ht="17" thickBot="1">
      <c r="A41" s="961" t="str">
        <f>'Annotated Scorecard 24x36 (PS1)'!A39</f>
        <v>EQ 11.0</v>
      </c>
      <c r="B41" s="962"/>
      <c r="C41" s="346" t="str">
        <f>'Annotated Scorecard 24x36 (PS1)'!B39</f>
        <v>Daylighting: Glare Protection</v>
      </c>
      <c r="D41" s="651">
        <f>'Annotated Scorecard 24x36 (PS1)'!D39</f>
        <v>4</v>
      </c>
      <c r="E41" s="651">
        <f>'Annotated Scorecard 24x36 (PS1)'!E39</f>
        <v>0</v>
      </c>
      <c r="F41" s="662"/>
      <c r="G41" s="457"/>
    </row>
    <row r="42" spans="1:7" ht="16">
      <c r="A42" s="959" t="str">
        <f>'Annotated Scorecard 24x36 (PS1)'!A40</f>
        <v>EQ 11.1</v>
      </c>
      <c r="B42" s="960"/>
      <c r="C42" s="575" t="str">
        <f>'Annotated Scorecard 24x36 (PS1)'!B40</f>
        <v>Daylight Availability</v>
      </c>
      <c r="D42" s="653">
        <f>'Annotated Scorecard 24x36 (PS1)'!D40</f>
        <v>8</v>
      </c>
      <c r="E42" s="653">
        <f>'Annotated Scorecard 24x36 (PS1)'!E40</f>
        <v>0</v>
      </c>
      <c r="F42" s="678"/>
      <c r="G42" s="462"/>
    </row>
    <row r="43" spans="1:7" ht="15.75" customHeight="1">
      <c r="A43" s="349"/>
      <c r="B43" s="16" t="s">
        <v>128</v>
      </c>
      <c r="C43" s="92" t="s">
        <v>356</v>
      </c>
      <c r="D43" s="234" t="s">
        <v>357</v>
      </c>
      <c r="E43" s="105"/>
      <c r="F43" s="667"/>
      <c r="G43" s="463"/>
    </row>
    <row r="44" spans="1:7" ht="16" thickBot="1">
      <c r="A44" s="350"/>
      <c r="B44" s="351" t="s">
        <v>358</v>
      </c>
      <c r="C44" s="331" t="s">
        <v>359</v>
      </c>
      <c r="D44" s="358" t="s">
        <v>360</v>
      </c>
      <c r="E44" s="359"/>
      <c r="F44" s="679"/>
      <c r="G44" s="468"/>
    </row>
    <row r="45" spans="1:7" ht="16">
      <c r="A45" s="959" t="str">
        <f>'Annotated Scorecard 24x36 (PS1)'!A41</f>
        <v>EQ 12.1</v>
      </c>
      <c r="B45" s="960"/>
      <c r="C45" s="575" t="str">
        <f>'Annotated Scorecard 24x36 (PS1)'!B41</f>
        <v>Views</v>
      </c>
      <c r="D45" s="653">
        <f>'Annotated Scorecard 24x36 (PS1)'!D41</f>
        <v>3</v>
      </c>
      <c r="E45" s="653">
        <f>'Annotated Scorecard 24x36 (PS1)'!E41</f>
        <v>0</v>
      </c>
      <c r="F45" s="680"/>
      <c r="G45" s="462"/>
    </row>
    <row r="46" spans="1:7" ht="15.75" customHeight="1">
      <c r="A46" s="328"/>
      <c r="B46" s="16" t="s">
        <v>363</v>
      </c>
      <c r="C46" s="92" t="s">
        <v>364</v>
      </c>
      <c r="D46" s="208">
        <v>1</v>
      </c>
      <c r="E46" s="256"/>
      <c r="F46" s="681"/>
      <c r="G46" s="463"/>
    </row>
    <row r="47" spans="1:7" ht="15.75" customHeight="1">
      <c r="A47" s="349"/>
      <c r="B47" s="1065" t="s">
        <v>365</v>
      </c>
      <c r="C47" s="92" t="s">
        <v>366</v>
      </c>
      <c r="D47" s="97">
        <v>2</v>
      </c>
      <c r="E47" s="256"/>
      <c r="F47" s="682"/>
      <c r="G47" s="463"/>
    </row>
    <row r="48" spans="1:7" ht="16" thickBot="1">
      <c r="A48" s="350"/>
      <c r="B48" s="1066"/>
      <c r="C48" s="331" t="s">
        <v>367</v>
      </c>
      <c r="D48" s="356">
        <v>3</v>
      </c>
      <c r="E48" s="333"/>
      <c r="F48" s="675"/>
      <c r="G48" s="468"/>
    </row>
    <row r="49" spans="1:7" ht="15.75" customHeight="1">
      <c r="A49" s="959" t="str">
        <f>'Annotated Scorecard 24x36 (PS1)'!A42</f>
        <v>EQ 13.1</v>
      </c>
      <c r="B49" s="960"/>
      <c r="C49" s="575" t="str">
        <f>'Annotated Scorecard 24x36 (PS1)'!B42</f>
        <v>Electric Lighting Performance</v>
      </c>
      <c r="D49" s="653">
        <f>'Annotated Scorecard 24x36 (PS1)'!D42</f>
        <v>4</v>
      </c>
      <c r="E49" s="654">
        <f>'Annotated Scorecard 24x36 (PS1)'!E42</f>
        <v>0</v>
      </c>
      <c r="F49" s="1069" t="s">
        <v>468</v>
      </c>
      <c r="G49" s="462"/>
    </row>
    <row r="50" spans="1:7">
      <c r="A50" s="683"/>
      <c r="B50" s="684" t="s">
        <v>369</v>
      </c>
      <c r="C50" s="644" t="s">
        <v>370</v>
      </c>
      <c r="D50" s="995">
        <v>2</v>
      </c>
      <c r="E50" s="1006"/>
      <c r="F50" s="1070"/>
      <c r="G50" s="463"/>
    </row>
    <row r="51" spans="1:7">
      <c r="A51" s="683"/>
      <c r="B51" s="684" t="s">
        <v>371</v>
      </c>
      <c r="C51" s="644" t="s">
        <v>372</v>
      </c>
      <c r="D51" s="1012"/>
      <c r="E51" s="1008"/>
      <c r="F51" s="1070"/>
      <c r="G51" s="463"/>
    </row>
    <row r="52" spans="1:7" ht="16" thickBot="1">
      <c r="A52" s="685"/>
      <c r="B52" s="686" t="s">
        <v>373</v>
      </c>
      <c r="C52" s="647" t="s">
        <v>374</v>
      </c>
      <c r="D52" s="655">
        <v>2</v>
      </c>
      <c r="E52" s="333"/>
      <c r="F52" s="1071"/>
      <c r="G52" s="468"/>
    </row>
    <row r="53" spans="1:7" ht="15.75" customHeight="1">
      <c r="A53" s="959" t="str">
        <f>'Annotated Scorecard 24x36 (PS1)'!A43</f>
        <v>EQ 13.2</v>
      </c>
      <c r="B53" s="960"/>
      <c r="C53" s="575" t="str">
        <f>'Annotated Scorecard 24x36 (PS1)'!B43</f>
        <v>Superior Electric Lighting Performance</v>
      </c>
      <c r="D53" s="653">
        <f>'Annotated Scorecard 24x36 (PS1)'!D43</f>
        <v>5</v>
      </c>
      <c r="E53" s="653">
        <f>'Annotated Scorecard 24x36 (PS1)'!E43</f>
        <v>0</v>
      </c>
      <c r="F53" s="1069" t="s">
        <v>469</v>
      </c>
      <c r="G53" s="462"/>
    </row>
    <row r="54" spans="1:7">
      <c r="A54" s="683"/>
      <c r="B54" s="684" t="s">
        <v>376</v>
      </c>
      <c r="C54" s="644" t="s">
        <v>377</v>
      </c>
      <c r="D54" s="1005">
        <v>2</v>
      </c>
      <c r="E54" s="1006"/>
      <c r="F54" s="1070"/>
      <c r="G54" s="463"/>
    </row>
    <row r="55" spans="1:7">
      <c r="A55" s="683"/>
      <c r="B55" s="684" t="s">
        <v>378</v>
      </c>
      <c r="C55" s="644" t="s">
        <v>379</v>
      </c>
      <c r="D55" s="1005"/>
      <c r="E55" s="1007"/>
      <c r="F55" s="1070"/>
      <c r="G55" s="463"/>
    </row>
    <row r="56" spans="1:7">
      <c r="A56" s="683"/>
      <c r="B56" s="684" t="s">
        <v>380</v>
      </c>
      <c r="C56" s="644" t="s">
        <v>381</v>
      </c>
      <c r="D56" s="1005"/>
      <c r="E56" s="1007"/>
      <c r="F56" s="1070"/>
      <c r="G56" s="463"/>
    </row>
    <row r="57" spans="1:7">
      <c r="A57" s="683"/>
      <c r="B57" s="684" t="s">
        <v>382</v>
      </c>
      <c r="C57" s="644" t="s">
        <v>383</v>
      </c>
      <c r="D57" s="1005"/>
      <c r="E57" s="1007"/>
      <c r="F57" s="1070"/>
      <c r="G57" s="463"/>
    </row>
    <row r="58" spans="1:7">
      <c r="A58" s="683"/>
      <c r="B58" s="684" t="s">
        <v>384</v>
      </c>
      <c r="C58" s="644" t="s">
        <v>385</v>
      </c>
      <c r="D58" s="1005"/>
      <c r="E58" s="1008"/>
      <c r="F58" s="1070"/>
      <c r="G58" s="463"/>
    </row>
    <row r="59" spans="1:7">
      <c r="A59" s="683"/>
      <c r="B59" s="684" t="s">
        <v>386</v>
      </c>
      <c r="C59" s="644" t="s">
        <v>387</v>
      </c>
      <c r="D59" s="1005">
        <v>1</v>
      </c>
      <c r="E59" s="1006"/>
      <c r="F59" s="1070"/>
      <c r="G59" s="463"/>
    </row>
    <row r="60" spans="1:7">
      <c r="A60" s="683"/>
      <c r="B60" s="684" t="s">
        <v>388</v>
      </c>
      <c r="C60" s="644" t="s">
        <v>389</v>
      </c>
      <c r="D60" s="1005"/>
      <c r="E60" s="1008"/>
      <c r="F60" s="1070"/>
      <c r="G60" s="463"/>
    </row>
    <row r="61" spans="1:7" ht="16" thickBot="1">
      <c r="A61" s="685"/>
      <c r="B61" s="686" t="s">
        <v>390</v>
      </c>
      <c r="C61" s="647" t="s">
        <v>391</v>
      </c>
      <c r="D61" s="356">
        <v>2</v>
      </c>
      <c r="E61" s="333"/>
      <c r="F61" s="1071"/>
      <c r="G61" s="468"/>
    </row>
    <row r="62" spans="1:7" ht="47.25" customHeight="1" thickBot="1">
      <c r="A62" s="961" t="str">
        <f>'Annotated Scorecard 24x36 (PS1)'!A44</f>
        <v>EQ 14.0</v>
      </c>
      <c r="B62" s="962"/>
      <c r="C62" s="346" t="str">
        <f>'Annotated Scorecard 24x36 (PS1)'!B44</f>
        <v>Acoustical Performance</v>
      </c>
      <c r="D62" s="651">
        <f>'Annotated Scorecard 24x36 (PS1)'!D44</f>
        <v>4</v>
      </c>
      <c r="E62" s="651">
        <f>'Annotated Scorecard 24x36 (PS1)'!E44</f>
        <v>0</v>
      </c>
      <c r="F62" s="372" t="s">
        <v>470</v>
      </c>
      <c r="G62" s="457"/>
    </row>
    <row r="63" spans="1:7" ht="15.75" customHeight="1">
      <c r="A63" s="959" t="str">
        <f>'Annotated Scorecard 24x36 (PS1)'!A45</f>
        <v>EQ 14.1</v>
      </c>
      <c r="B63" s="960"/>
      <c r="C63" s="575" t="str">
        <f>'Annotated Scorecard 24x36 (PS1)'!B45</f>
        <v>Enhanced Acoustical Performance</v>
      </c>
      <c r="D63" s="999">
        <f>'Annotated Scorecard 24x36 (PS1)'!D45</f>
        <v>4</v>
      </c>
      <c r="E63" s="999">
        <f>'Annotated Scorecard 24x36 (PS1)'!E45</f>
        <v>0</v>
      </c>
      <c r="F63" s="1069" t="s">
        <v>470</v>
      </c>
      <c r="G63" s="462"/>
    </row>
    <row r="64" spans="1:7">
      <c r="A64" s="349"/>
      <c r="B64" s="684" t="s">
        <v>395</v>
      </c>
      <c r="C64" s="644" t="s">
        <v>396</v>
      </c>
      <c r="D64" s="1000"/>
      <c r="E64" s="1000"/>
      <c r="F64" s="1070"/>
      <c r="G64" s="463"/>
    </row>
    <row r="65" spans="1:7">
      <c r="A65" s="349"/>
      <c r="B65" s="684" t="s">
        <v>397</v>
      </c>
      <c r="C65" s="644" t="s">
        <v>398</v>
      </c>
      <c r="D65" s="1000"/>
      <c r="E65" s="1000"/>
      <c r="F65" s="1070"/>
      <c r="G65" s="463"/>
    </row>
    <row r="66" spans="1:7" ht="16" thickBot="1">
      <c r="A66" s="350"/>
      <c r="B66" s="351" t="s">
        <v>399</v>
      </c>
      <c r="C66" s="331" t="s">
        <v>400</v>
      </c>
      <c r="D66" s="1001"/>
      <c r="E66" s="1001"/>
      <c r="F66" s="1071"/>
      <c r="G66" s="468"/>
    </row>
    <row r="67" spans="1:7" ht="33" thickBot="1">
      <c r="A67" s="961" t="str">
        <f>'Annotated Scorecard 24x36 (PS1)'!A46</f>
        <v>EQ 15.1</v>
      </c>
      <c r="B67" s="962"/>
      <c r="C67" s="346" t="str">
        <f>'Annotated Scorecard 24x36 (PS1)'!B46</f>
        <v>Low-EMF Wiring</v>
      </c>
      <c r="D67" s="345">
        <f>'Annotated Scorecard 24x36 (PS1)'!D46</f>
        <v>1</v>
      </c>
      <c r="E67" s="345">
        <f>'Annotated Scorecard 24x36 (PS1)'!E46</f>
        <v>0</v>
      </c>
      <c r="F67" s="618" t="s">
        <v>471</v>
      </c>
      <c r="G67" s="457"/>
    </row>
    <row r="68" spans="1:7" ht="18" customHeight="1">
      <c r="A68" s="959" t="str">
        <f>'Annotated Scorecard 24x36 (PS1)'!A47</f>
        <v>EQ 15.2</v>
      </c>
      <c r="B68" s="960"/>
      <c r="C68" s="575" t="str">
        <f>'Annotated Scorecard 24x36 (PS1)'!B47</f>
        <v>Low-EMF Best Practices</v>
      </c>
      <c r="D68" s="653">
        <f>'Annotated Scorecard 24x36 (PS1)'!D47</f>
        <v>2</v>
      </c>
      <c r="E68" s="653">
        <f>'Annotated Scorecard 24x36 (PS1)'!E47</f>
        <v>0</v>
      </c>
      <c r="F68" s="1069" t="s">
        <v>472</v>
      </c>
      <c r="G68" s="462"/>
    </row>
    <row r="69" spans="1:7" ht="18" customHeight="1">
      <c r="A69" s="349"/>
      <c r="B69" s="16" t="s">
        <v>402</v>
      </c>
      <c r="C69" s="92" t="s">
        <v>403</v>
      </c>
      <c r="D69" s="994" t="s">
        <v>404</v>
      </c>
      <c r="E69" s="256"/>
      <c r="F69" s="1070"/>
      <c r="G69" s="463"/>
    </row>
    <row r="70" spans="1:7" ht="18" customHeight="1">
      <c r="A70" s="349"/>
      <c r="B70" s="16" t="s">
        <v>406</v>
      </c>
      <c r="C70" s="92" t="s">
        <v>407</v>
      </c>
      <c r="D70" s="995"/>
      <c r="E70" s="256"/>
      <c r="F70" s="1070"/>
      <c r="G70" s="463"/>
    </row>
    <row r="71" spans="1:7" ht="18" customHeight="1" thickBot="1">
      <c r="A71" s="350"/>
      <c r="B71" s="351" t="s">
        <v>409</v>
      </c>
      <c r="C71" s="331" t="s">
        <v>410</v>
      </c>
      <c r="D71" s="996"/>
      <c r="E71" s="333"/>
      <c r="F71" s="1071"/>
      <c r="G71" s="468"/>
    </row>
    <row r="72" spans="1:7" ht="17" thickBot="1">
      <c r="A72" s="961" t="str">
        <f>'Annotated Scorecard 24x36 (PS1)'!A48</f>
        <v>EQ 16.1</v>
      </c>
      <c r="B72" s="962"/>
      <c r="C72" s="346" t="str">
        <f>'Annotated Scorecard 24x36 (PS1)'!B48</f>
        <v>Mercury Reduction</v>
      </c>
      <c r="D72" s="345">
        <f>'Annotated Scorecard 24x36 (PS1)'!D48</f>
        <v>1</v>
      </c>
      <c r="E72" s="345">
        <f>'Annotated Scorecard 24x36 (PS1)'!E48</f>
        <v>0</v>
      </c>
      <c r="F72" s="618"/>
      <c r="G72" s="457"/>
    </row>
    <row r="73" spans="1:7" ht="49" thickBot="1">
      <c r="A73" s="961" t="str">
        <f>'Annotated Scorecard 24x36 (PS1)'!A49</f>
        <v>EQ 17.1</v>
      </c>
      <c r="B73" s="962"/>
      <c r="C73" s="346" t="str">
        <f>'Annotated Scorecard 24x36 (PS1)'!B49</f>
        <v>Building Envelope Integrity</v>
      </c>
      <c r="D73" s="345">
        <f>'Annotated Scorecard 24x36 (PS1)'!D49</f>
        <v>2</v>
      </c>
      <c r="E73" s="345">
        <f>'Annotated Scorecard 24x36 (PS1)'!E49</f>
        <v>0</v>
      </c>
      <c r="F73" s="618" t="s">
        <v>473</v>
      </c>
      <c r="G73" s="457"/>
    </row>
    <row r="74" spans="1:7" ht="16" thickBot="1">
      <c r="B74" s="687"/>
      <c r="C74" s="46"/>
      <c r="D74" s="659" t="s">
        <v>18</v>
      </c>
      <c r="E74" s="604">
        <f>SUM(E6:E73)</f>
        <v>0</v>
      </c>
    </row>
  </sheetData>
  <sheetProtection sheet="1" objects="1" scenarios="1" formatCells="0" formatColumns="0" formatRows="0"/>
  <mergeCells count="50">
    <mergeCell ref="A73:B73"/>
    <mergeCell ref="F7:F9"/>
    <mergeCell ref="F25:F27"/>
    <mergeCell ref="D50:D51"/>
    <mergeCell ref="E50:E51"/>
    <mergeCell ref="A72:B72"/>
    <mergeCell ref="F68:F71"/>
    <mergeCell ref="F63:F66"/>
    <mergeCell ref="F22:F23"/>
    <mergeCell ref="F30:F36"/>
    <mergeCell ref="F49:F52"/>
    <mergeCell ref="F53:F61"/>
    <mergeCell ref="A68:B68"/>
    <mergeCell ref="D69:D71"/>
    <mergeCell ref="A62:B62"/>
    <mergeCell ref="A63:B63"/>
    <mergeCell ref="D63:D66"/>
    <mergeCell ref="E63:E66"/>
    <mergeCell ref="A67:B67"/>
    <mergeCell ref="A53:B53"/>
    <mergeCell ref="D54:D58"/>
    <mergeCell ref="E54:E58"/>
    <mergeCell ref="D59:D60"/>
    <mergeCell ref="E59:E60"/>
    <mergeCell ref="A45:B45"/>
    <mergeCell ref="B47:B48"/>
    <mergeCell ref="A49:B49"/>
    <mergeCell ref="A6:B6"/>
    <mergeCell ref="A1:G1"/>
    <mergeCell ref="A2:G2"/>
    <mergeCell ref="A3:G3"/>
    <mergeCell ref="A4:G4"/>
    <mergeCell ref="A5:B5"/>
    <mergeCell ref="A7:B7"/>
    <mergeCell ref="A10:B10"/>
    <mergeCell ref="A11:B11"/>
    <mergeCell ref="D12:D18"/>
    <mergeCell ref="A19:B19"/>
    <mergeCell ref="A20:B20"/>
    <mergeCell ref="A21:B21"/>
    <mergeCell ref="A25:B25"/>
    <mergeCell ref="A28:B28"/>
    <mergeCell ref="A29:B29"/>
    <mergeCell ref="A41:B41"/>
    <mergeCell ref="A42:B42"/>
    <mergeCell ref="A30:B30"/>
    <mergeCell ref="A37:B37"/>
    <mergeCell ref="A38:B38"/>
    <mergeCell ref="A39:B39"/>
    <mergeCell ref="A40:B40"/>
  </mergeCells>
  <pageMargins left="0.7" right="0.7" top="0.75" bottom="0.75" header="0.3" footer="0.3"/>
  <pageSetup orientation="portrait" horizontalDpi="4294967293"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References!$C$18:$C$20</xm:f>
          </x14:formula1>
          <xm:sqref>E24</xm:sqref>
        </x14:dataValidation>
        <x14:dataValidation type="list" allowBlank="1" showInputMessage="1" showErrorMessage="1" xr:uid="{00000000-0002-0000-0700-000001000000}">
          <x14:formula1>
            <xm:f>References!$B$6:$B$7</xm:f>
          </x14:formula1>
          <xm:sqref>E23</xm:sqref>
        </x14:dataValidation>
        <x14:dataValidation type="list" allowBlank="1" showInputMessage="1" showErrorMessage="1" xr:uid="{00000000-0002-0000-0700-000002000000}">
          <x14:formula1>
            <xm:f>References!$B$2:$B$3</xm:f>
          </x14:formula1>
          <xm:sqref>E22 E46:E48 E31:E36 E12:E18 E59 E61 E54 E52 E8:E9 E26:E27 E50 E69:E71</xm:sqref>
        </x14:dataValidation>
        <x14:dataValidation type="list" allowBlank="1" showInputMessage="1" showErrorMessage="1" xr:uid="{00000000-0002-0000-0700-000003000000}">
          <x14:formula1>
            <xm:f>References!$C$18:$C$19</xm:f>
          </x14:formula1>
          <xm:sqref>E44</xm:sqref>
        </x14:dataValidation>
        <x14:dataValidation type="list" allowBlank="1" showInputMessage="1" showErrorMessage="1" xr:uid="{00000000-0002-0000-0700-000004000000}">
          <x14:formula1>
            <xm:f>References!$C$18:$C$23</xm:f>
          </x14:formula1>
          <xm:sqref>E43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22"/>
  <sheetViews>
    <sheetView topLeftCell="D1" zoomScale="75" zoomScaleNormal="75" workbookViewId="0">
      <selection activeCell="G15" sqref="G15"/>
    </sheetView>
  </sheetViews>
  <sheetFormatPr baseColWidth="10" defaultColWidth="9.1640625" defaultRowHeight="15"/>
  <cols>
    <col min="1" max="2" width="9.1640625" style="210"/>
    <col min="3" max="3" width="52.1640625" style="210" bestFit="1" customWidth="1"/>
    <col min="4" max="4" width="17.33203125" style="210" bestFit="1" customWidth="1"/>
    <col min="5" max="5" width="16" style="210" customWidth="1"/>
    <col min="6" max="6" width="55.33203125" style="210" customWidth="1"/>
    <col min="7" max="7" width="26.83203125" style="210" customWidth="1"/>
    <col min="8" max="8" width="60" style="210" customWidth="1"/>
    <col min="9" max="9" width="34.5" style="210" bestFit="1" customWidth="1"/>
    <col min="10" max="16384" width="9.1640625" style="210"/>
  </cols>
  <sheetData>
    <row r="1" spans="1:9" ht="21">
      <c r="A1" s="978" t="s">
        <v>216</v>
      </c>
      <c r="B1" s="978"/>
      <c r="C1" s="978"/>
      <c r="D1" s="978"/>
      <c r="E1" s="978"/>
      <c r="F1" s="978"/>
      <c r="G1" s="978"/>
      <c r="H1" s="978"/>
      <c r="I1" s="978"/>
    </row>
    <row r="2" spans="1:9" ht="21">
      <c r="A2" s="979" t="s">
        <v>217</v>
      </c>
      <c r="B2" s="979"/>
      <c r="C2" s="992"/>
      <c r="D2" s="992"/>
      <c r="E2" s="992"/>
      <c r="F2" s="992"/>
      <c r="G2" s="992"/>
      <c r="H2" s="992"/>
      <c r="I2" s="992"/>
    </row>
    <row r="3" spans="1:9" ht="21">
      <c r="A3" s="980" t="s">
        <v>474</v>
      </c>
      <c r="B3" s="980"/>
      <c r="C3" s="980"/>
      <c r="D3" s="980"/>
      <c r="E3" s="980"/>
      <c r="F3" s="980"/>
      <c r="G3" s="980"/>
      <c r="H3" s="980"/>
      <c r="I3" s="980"/>
    </row>
    <row r="4" spans="1:9" s="267" customFormat="1" ht="133.5" customHeight="1" thickBot="1">
      <c r="A4" s="993" t="s">
        <v>286</v>
      </c>
      <c r="B4" s="981"/>
      <c r="C4" s="981"/>
      <c r="D4" s="981"/>
      <c r="E4" s="981"/>
      <c r="F4" s="981"/>
      <c r="G4" s="981"/>
      <c r="H4" s="981"/>
      <c r="I4" s="981"/>
    </row>
    <row r="5" spans="1:9" s="415" customFormat="1" ht="35.25" customHeight="1" thickBot="1">
      <c r="A5" s="1074" t="s">
        <v>11</v>
      </c>
      <c r="B5" s="1075"/>
      <c r="C5" s="416" t="s">
        <v>220</v>
      </c>
      <c r="D5" s="416" t="s">
        <v>221</v>
      </c>
      <c r="E5" s="416" t="s">
        <v>222</v>
      </c>
      <c r="F5" s="416" t="s">
        <v>223</v>
      </c>
      <c r="G5" s="416" t="s">
        <v>224</v>
      </c>
      <c r="H5" s="416" t="s">
        <v>225</v>
      </c>
      <c r="I5" s="417" t="s">
        <v>226</v>
      </c>
    </row>
    <row r="6" spans="1:9" s="267" customFormat="1" ht="113" thickBot="1">
      <c r="A6" s="961" t="str">
        <f>'Annotated Scorecard 24x36 (PS1)'!A52</f>
        <v>EE 1.0</v>
      </c>
      <c r="B6" s="962"/>
      <c r="C6" s="334" t="str">
        <f>'Annotated Scorecard 24x36 (PS1)'!B52</f>
        <v>Energy Performance</v>
      </c>
      <c r="D6" s="688">
        <f>'Annotated Scorecard 24x36 (PS1)'!D52</f>
        <v>5</v>
      </c>
      <c r="E6" s="689">
        <f>'Annotated Scorecard 24x36 (PS1)'!E52</f>
        <v>0</v>
      </c>
      <c r="F6" s="459" t="s">
        <v>475</v>
      </c>
      <c r="G6" s="455"/>
      <c r="H6" s="353"/>
      <c r="I6" s="457"/>
    </row>
    <row r="7" spans="1:9" s="267" customFormat="1" ht="17" thickBot="1">
      <c r="A7" s="961" t="str">
        <f>'Annotated Scorecard 24x36 (PS1)'!A53</f>
        <v>EE 1.1</v>
      </c>
      <c r="B7" s="962"/>
      <c r="C7" s="334" t="str">
        <f>'Annotated Scorecard 24x36 (PS1)'!B53</f>
        <v>Superior Energy Performance</v>
      </c>
      <c r="D7" s="458">
        <f>'Annotated Scorecard 24x36 (PS1)'!D53</f>
        <v>40</v>
      </c>
      <c r="E7" s="458">
        <f>'Annotated Scorecard 24x36 (PS1)'!E53</f>
        <v>0</v>
      </c>
      <c r="F7" s="623" t="s">
        <v>476</v>
      </c>
      <c r="G7" s="455"/>
      <c r="H7" s="640"/>
      <c r="I7" s="457"/>
    </row>
    <row r="8" spans="1:9" s="267" customFormat="1" ht="16">
      <c r="A8" s="1076" t="str">
        <f>'Annotated Scorecard 24x36 (PS1)'!A54</f>
        <v>EE 2.1</v>
      </c>
      <c r="B8" s="1077"/>
      <c r="C8" s="325" t="str">
        <f>'Annotated Scorecard 24x36 (PS1)'!B54</f>
        <v>Zero Net Energy Bonus</v>
      </c>
      <c r="D8" s="1078">
        <f>'Annotated Scorecard 24x36 (PS1)'!D54</f>
        <v>2</v>
      </c>
      <c r="E8" s="1078">
        <f>'Annotated Scorecard 24x36 (PS1)'!E54</f>
        <v>0</v>
      </c>
      <c r="F8" s="690"/>
      <c r="G8" s="461"/>
      <c r="H8" s="483"/>
      <c r="I8" s="462"/>
    </row>
    <row r="9" spans="1:9" s="267" customFormat="1" ht="112.5" customHeight="1">
      <c r="A9" s="328"/>
      <c r="B9" s="16" t="s">
        <v>477</v>
      </c>
      <c r="C9" s="691" t="s">
        <v>478</v>
      </c>
      <c r="D9" s="1079"/>
      <c r="E9" s="1079"/>
      <c r="F9" s="1083" t="s">
        <v>479</v>
      </c>
      <c r="G9" s="275"/>
      <c r="H9" s="616" t="s">
        <v>480</v>
      </c>
      <c r="I9" s="463"/>
    </row>
    <row r="10" spans="1:9" s="267" customFormat="1" ht="114.75" customHeight="1" thickBot="1">
      <c r="A10" s="692"/>
      <c r="B10" s="693" t="s">
        <v>481</v>
      </c>
      <c r="C10" s="694" t="s">
        <v>482</v>
      </c>
      <c r="D10" s="1080"/>
      <c r="E10" s="1080"/>
      <c r="F10" s="1084"/>
      <c r="G10" s="467"/>
      <c r="H10" s="466" t="s">
        <v>483</v>
      </c>
      <c r="I10" s="468"/>
    </row>
    <row r="11" spans="1:9" s="267" customFormat="1" ht="49" thickBot="1">
      <c r="A11" s="961" t="str">
        <f>'Annotated Scorecard 24x36 (PS1)'!A55</f>
        <v>EE 3.0</v>
      </c>
      <c r="B11" s="962"/>
      <c r="C11" s="334" t="str">
        <f>'Annotated Scorecard 24x36 (PS1)'!B55</f>
        <v>Building Systems Verification</v>
      </c>
      <c r="D11" s="688">
        <f>'Annotated Scorecard 24x36 (PS1)'!D55</f>
        <v>4</v>
      </c>
      <c r="E11" s="689">
        <f>'Annotated Scorecard 24x36 (PS1)'!E55</f>
        <v>0</v>
      </c>
      <c r="F11" s="623" t="s">
        <v>484</v>
      </c>
      <c r="G11" s="455"/>
      <c r="H11" s="640" t="s">
        <v>485</v>
      </c>
      <c r="I11" s="457"/>
    </row>
    <row r="12" spans="1:9" s="267" customFormat="1" ht="33" thickBot="1">
      <c r="A12" s="961" t="str">
        <f>'Annotated Scorecard 24x36 (PS1)'!A56</f>
        <v>EE 3.1</v>
      </c>
      <c r="B12" s="962"/>
      <c r="C12" s="346" t="str">
        <f>'Annotated Scorecard 24x36 (PS1)'!B56</f>
        <v>Additional Building Systems Verification Qualifications</v>
      </c>
      <c r="D12" s="458">
        <f>'Annotated Scorecard 24x36 (PS1)'!D56</f>
        <v>1</v>
      </c>
      <c r="E12" s="458">
        <f>'Annotated Scorecard 24x36 (PS1)'!E56</f>
        <v>0</v>
      </c>
      <c r="F12" s="623" t="s">
        <v>486</v>
      </c>
      <c r="G12" s="455"/>
      <c r="H12" s="353"/>
      <c r="I12" s="457"/>
    </row>
    <row r="13" spans="1:9" s="267" customFormat="1" ht="17" thickBot="1">
      <c r="A13" s="961" t="str">
        <f>'Annotated Scorecard 24x36 (PS1)'!A57</f>
        <v>EE 3.2</v>
      </c>
      <c r="B13" s="962"/>
      <c r="C13" s="334" t="str">
        <f>'Annotated Scorecard 24x36 (PS1)'!B57</f>
        <v>Building Envelope Verification</v>
      </c>
      <c r="D13" s="458">
        <f>'Annotated Scorecard 24x36 (PS1)'!D57</f>
        <v>1</v>
      </c>
      <c r="E13" s="458">
        <f>'Annotated Scorecard 24x36 (PS1)'!E57</f>
        <v>0</v>
      </c>
      <c r="F13" s="623" t="s">
        <v>487</v>
      </c>
      <c r="G13" s="455"/>
      <c r="H13" s="353"/>
      <c r="I13" s="457"/>
    </row>
    <row r="14" spans="1:9" s="267" customFormat="1" ht="49" thickBot="1">
      <c r="A14" s="961" t="str">
        <f>'Annotated Scorecard 24x36 (PS1)'!A58</f>
        <v>EE 4.1</v>
      </c>
      <c r="B14" s="962"/>
      <c r="C14" s="334" t="str">
        <f>'Annotated Scorecard 24x36 (PS1)'!B58</f>
        <v>Environmentally Preferable Refrigerants</v>
      </c>
      <c r="D14" s="590">
        <f>'Annotated Scorecard 24x36 (PS1)'!D58</f>
        <v>1</v>
      </c>
      <c r="E14" s="590">
        <f>'Annotated Scorecard 24x36 (PS1)'!E58</f>
        <v>0</v>
      </c>
      <c r="F14" s="469"/>
      <c r="G14" s="455"/>
      <c r="H14" s="353" t="s">
        <v>488</v>
      </c>
      <c r="I14" s="457"/>
    </row>
    <row r="15" spans="1:9" s="267" customFormat="1" ht="146.25" customHeight="1" thickBot="1">
      <c r="A15" s="961" t="str">
        <f>'Annotated Scorecard 24x36 (PS1)'!A59</f>
        <v>EE 5.1</v>
      </c>
      <c r="B15" s="962"/>
      <c r="C15" s="334" t="str">
        <f>'Annotated Scorecard 24x36 (PS1)'!B59</f>
        <v>Energy Management System</v>
      </c>
      <c r="D15" s="590">
        <f>'Annotated Scorecard 24x36 (PS1)'!D59</f>
        <v>2</v>
      </c>
      <c r="E15" s="590">
        <f>'Annotated Scorecard 24x36 (PS1)'!E59</f>
        <v>0</v>
      </c>
      <c r="F15" s="469"/>
      <c r="G15" s="455"/>
      <c r="H15" s="353" t="s">
        <v>489</v>
      </c>
      <c r="I15" s="457"/>
    </row>
    <row r="16" spans="1:9" s="267" customFormat="1" ht="31.5" customHeight="1">
      <c r="A16" s="959" t="str">
        <f>'Annotated Scorecard 24x36 (PS1)'!A60</f>
        <v>EE 5.2</v>
      </c>
      <c r="B16" s="960"/>
      <c r="C16" s="575" t="str">
        <f>'Annotated Scorecard 24x36 (PS1)'!B60</f>
        <v>Advanced Energy Management System and Submetering</v>
      </c>
      <c r="D16" s="1077">
        <f>'Annotated Scorecard 24x36 (PS1)'!D60</f>
        <v>2</v>
      </c>
      <c r="E16" s="1077">
        <f>'Annotated Scorecard 24x36 (PS1)'!E60</f>
        <v>0</v>
      </c>
      <c r="F16" s="695"/>
      <c r="G16" s="461"/>
      <c r="H16" s="1016" t="s">
        <v>490</v>
      </c>
      <c r="I16" s="462"/>
    </row>
    <row r="17" spans="1:9" s="267" customFormat="1" ht="16">
      <c r="A17" s="349"/>
      <c r="B17" s="16" t="s">
        <v>491</v>
      </c>
      <c r="C17" s="92" t="s">
        <v>492</v>
      </c>
      <c r="D17" s="1081"/>
      <c r="E17" s="1081"/>
      <c r="F17" s="272"/>
      <c r="G17" s="275"/>
      <c r="H17" s="1017"/>
      <c r="I17" s="463"/>
    </row>
    <row r="18" spans="1:9" s="267" customFormat="1" ht="17" thickBot="1">
      <c r="A18" s="668"/>
      <c r="B18" s="669" t="s">
        <v>493</v>
      </c>
      <c r="C18" s="670" t="s">
        <v>494</v>
      </c>
      <c r="D18" s="1082"/>
      <c r="E18" s="1082"/>
      <c r="F18" s="696"/>
      <c r="G18" s="634"/>
      <c r="H18" s="1018"/>
      <c r="I18" s="636"/>
    </row>
    <row r="19" spans="1:9" s="423" customFormat="1" ht="33" thickBot="1">
      <c r="A19" s="961" t="str">
        <f>'Annotated Scorecard 24x36 (PS1)'!A61</f>
        <v>EE 6.1</v>
      </c>
      <c r="B19" s="962"/>
      <c r="C19" s="346" t="str">
        <f>'Annotated Scorecard 24x36 (PS1)'!B61</f>
        <v>Natural Ventilation &amp; Energy Conservation Interlocks</v>
      </c>
      <c r="D19" s="590">
        <f>'Annotated Scorecard 24x36 (PS1)'!D61</f>
        <v>2</v>
      </c>
      <c r="E19" s="590">
        <f>'Annotated Scorecard 24x36 (PS1)'!E61</f>
        <v>0</v>
      </c>
      <c r="F19" s="623" t="s">
        <v>495</v>
      </c>
      <c r="G19" s="455"/>
      <c r="H19" s="619" t="s">
        <v>496</v>
      </c>
      <c r="I19" s="455"/>
    </row>
    <row r="20" spans="1:9" s="423" customFormat="1" ht="49" thickBot="1">
      <c r="A20" s="961" t="str">
        <f>'Annotated Scorecard 24x36 (PS1)'!A62</f>
        <v>EE 7.1</v>
      </c>
      <c r="B20" s="962"/>
      <c r="C20" s="346" t="str">
        <f>'Annotated Scorecard 24x36 (PS1)'!B62</f>
        <v>Local Energy Efficiency Incentives and Assistance</v>
      </c>
      <c r="D20" s="590">
        <f>'Annotated Scorecard 24x36 (PS1)'!D62</f>
        <v>2</v>
      </c>
      <c r="E20" s="590">
        <f>'Annotated Scorecard 24x36 (PS1)'!E62</f>
        <v>0</v>
      </c>
      <c r="F20" s="623" t="s">
        <v>497</v>
      </c>
      <c r="G20" s="455"/>
      <c r="H20" s="619"/>
      <c r="I20" s="455"/>
    </row>
    <row r="21" spans="1:9" s="423" customFormat="1" ht="33" thickBot="1">
      <c r="A21" s="961" t="str">
        <f>'Annotated Scorecard 24x36 (PS1)'!A63</f>
        <v>EE 8.1</v>
      </c>
      <c r="B21" s="962"/>
      <c r="C21" s="346" t="str">
        <f>'Annotated Scorecard 24x36 (PS1)'!B63</f>
        <v>On-Site Renewable Energy Performance Monitoring</v>
      </c>
      <c r="D21" s="590">
        <f>'Annotated Scorecard 24x36 (PS1)'!D63</f>
        <v>1</v>
      </c>
      <c r="E21" s="590">
        <f>'Annotated Scorecard 24x36 (PS1)'!E63</f>
        <v>0</v>
      </c>
      <c r="F21" s="623" t="s">
        <v>495</v>
      </c>
      <c r="G21" s="455"/>
      <c r="H21" s="619" t="s">
        <v>498</v>
      </c>
      <c r="I21" s="455"/>
    </row>
    <row r="22" spans="1:9" s="267" customFormat="1" ht="17" thickBot="1">
      <c r="A22" s="210"/>
      <c r="B22" s="697"/>
      <c r="C22" s="687"/>
      <c r="D22" s="698" t="s">
        <v>18</v>
      </c>
      <c r="E22" s="604">
        <f>SUM(E6:E21)</f>
        <v>0</v>
      </c>
      <c r="F22" s="210"/>
      <c r="G22" s="210"/>
      <c r="H22" s="210"/>
      <c r="I22" s="210"/>
    </row>
  </sheetData>
  <sheetProtection sheet="1" objects="1" scenarios="1" formatCells="0" formatColumns="0" formatRows="0"/>
  <mergeCells count="23">
    <mergeCell ref="A20:B20"/>
    <mergeCell ref="A21:B21"/>
    <mergeCell ref="H16:H18"/>
    <mergeCell ref="D8:D10"/>
    <mergeCell ref="E8:E10"/>
    <mergeCell ref="D16:D18"/>
    <mergeCell ref="E16:E18"/>
    <mergeCell ref="F9:F10"/>
    <mergeCell ref="A19:B19"/>
    <mergeCell ref="A15:B15"/>
    <mergeCell ref="A16:B16"/>
    <mergeCell ref="A6:B6"/>
    <mergeCell ref="A8:B8"/>
    <mergeCell ref="A14:B14"/>
    <mergeCell ref="A11:B11"/>
    <mergeCell ref="A12:B12"/>
    <mergeCell ref="A13:B13"/>
    <mergeCell ref="A7:B7"/>
    <mergeCell ref="A1:I1"/>
    <mergeCell ref="A2:I2"/>
    <mergeCell ref="A3:I3"/>
    <mergeCell ref="A4:I4"/>
    <mergeCell ref="A5:B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F605CF400B664A9772B05D31F85C80" ma:contentTypeVersion="4" ma:contentTypeDescription="Create a new document." ma:contentTypeScope="" ma:versionID="571f287df5518132ff04442853640325">
  <xsd:schema xmlns:xsd="http://www.w3.org/2001/XMLSchema" xmlns:xs="http://www.w3.org/2001/XMLSchema" xmlns:p="http://schemas.microsoft.com/office/2006/metadata/properties" xmlns:ns2="2415696b-1268-4bfb-8c4c-3f9168133ddf" xmlns:ns3="46b32c2e-6772-4c91-907e-56c798404282" targetNamespace="http://schemas.microsoft.com/office/2006/metadata/properties" ma:root="true" ma:fieldsID="e67e0fc789fe30d1c9c238db7e5bc6ec" ns2:_="" ns3:_="">
    <xsd:import namespace="2415696b-1268-4bfb-8c4c-3f9168133ddf"/>
    <xsd:import namespace="46b32c2e-6772-4c91-907e-56c7984042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5696b-1268-4bfb-8c4c-3f9168133d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b32c2e-6772-4c91-907e-56c79840428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49FD74-EC91-4774-87D9-640B7BE01AFE}">
  <ds:schemaRefs>
    <ds:schemaRef ds:uri="http://schemas.microsoft.com/office/2006/documentManagement/types"/>
    <ds:schemaRef ds:uri="http://purl.org/dc/elements/1.1/"/>
    <ds:schemaRef ds:uri="http://schemas.openxmlformats.org/package/2006/metadata/core-properties"/>
    <ds:schemaRef ds:uri="2415696b-1268-4bfb-8c4c-3f9168133ddf"/>
    <ds:schemaRef ds:uri="http://purl.org/dc/terms/"/>
    <ds:schemaRef ds:uri="http://schemas.microsoft.com/office/infopath/2007/PartnerControls"/>
    <ds:schemaRef ds:uri="46b32c2e-6772-4c91-907e-56c79840428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B9BA31C-5AB0-4BB8-979C-D0C1E133F983}">
  <ds:schemaRefs>
    <ds:schemaRef ds:uri="http://schemas.microsoft.com/sharepoint/v3/contenttype/forms"/>
  </ds:schemaRefs>
</ds:datastoreItem>
</file>

<file path=customXml/itemProps3.xml><?xml version="1.0" encoding="utf-8"?>
<ds:datastoreItem xmlns:ds="http://schemas.openxmlformats.org/officeDocument/2006/customXml" ds:itemID="{F6554184-801D-4A76-82CB-34AB15E08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15696b-1268-4bfb-8c4c-3f9168133ddf"/>
    <ds:schemaRef ds:uri="46b32c2e-6772-4c91-907e-56c7984042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Project Summary</vt:lpstr>
      <vt:lpstr>Annotated Scorecard 24x36 (PS1)</vt:lpstr>
      <vt:lpstr>II Design</vt:lpstr>
      <vt:lpstr>II Construction</vt:lpstr>
      <vt:lpstr>EQ Design</vt:lpstr>
      <vt:lpstr>EQ 11.1 - Daylighting</vt:lpstr>
      <vt:lpstr>EQ 12.1- View Windows</vt:lpstr>
      <vt:lpstr>EQ Construction</vt:lpstr>
      <vt:lpstr>EE Design</vt:lpstr>
      <vt:lpstr>EE Construction</vt:lpstr>
      <vt:lpstr>WE Design</vt:lpstr>
      <vt:lpstr>WE 2.1 - Sewage Conveyance</vt:lpstr>
      <vt:lpstr>WE Construction</vt:lpstr>
      <vt:lpstr>SS Design</vt:lpstr>
      <vt:lpstr>SS 3.1 - Minimize Site Disturba</vt:lpstr>
      <vt:lpstr>SS 5.1.1 - PostConstr Stormwat</vt:lpstr>
      <vt:lpstr>SS 6.1.1 - Central Location</vt:lpstr>
      <vt:lpstr>SS 9.1.1 - Human Powered Trans</vt:lpstr>
      <vt:lpstr>SS Construction</vt:lpstr>
      <vt:lpstr>MW Design</vt:lpstr>
      <vt:lpstr>MW C&amp;D Summary</vt:lpstr>
      <vt:lpstr>Materials 24x36 (PS2)</vt:lpstr>
      <vt:lpstr>MW 8.1 &amp; 9.1 - Reuse</vt:lpstr>
      <vt:lpstr>MW Construction</vt:lpstr>
      <vt:lpstr>OM Design</vt:lpstr>
      <vt:lpstr>OM Construction</vt:lpstr>
      <vt:lpstr>References</vt:lpstr>
      <vt:lpstr>No</vt:lpstr>
      <vt:lpstr>'Annotated Scorecard 24x36 (PS1)'!Print_Area</vt:lpstr>
      <vt:lpstr>'MW C&amp;D Summary'!Print_Area</vt:lpstr>
      <vt:lpstr>'Project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Stephany Mason</dc:creator>
  <cp:keywords/>
  <dc:description/>
  <cp:lastModifiedBy>Microsoft Office User</cp:lastModifiedBy>
  <cp:revision>1</cp:revision>
  <dcterms:created xsi:type="dcterms:W3CDTF">2016-05-05T20:52:28Z</dcterms:created>
  <dcterms:modified xsi:type="dcterms:W3CDTF">2022-06-23T16:20:10Z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0x01010057F605CF400B664A9772B05D31F85C80</vt:lpwstr>
  </property>
  <property fmtid="{D5CDD505-2E9C-101B-9397-08002B2CF9AE}" pid="3" name="TemplateUrl">
    <vt:lpwstr/>
  </property>
  <property fmtid="{D5CDD505-2E9C-101B-9397-08002B2CF9AE}" pid="4" name="Order">
    <vt:r8>189400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ies>
</file>